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D3C" lockStructure="1"/>
  <bookViews>
    <workbookView xWindow="-15" yWindow="5025" windowWidth="25230" windowHeight="1680" tabRatio="921"/>
  </bookViews>
  <sheets>
    <sheet name="Summary" sheetId="26" r:id="rId1"/>
    <sheet name="1) SB - All Schools ISB " sheetId="28" r:id="rId2"/>
    <sheet name="2) SB - Growth Fund" sheetId="27" r:id="rId3"/>
    <sheet name="3) SB - One Off Reserve" sheetId="29" r:id="rId4"/>
    <sheet name="4) HNB - Special Sch, AP, ARPs" sheetId="25" r:id="rId5"/>
    <sheet name="5) HNB - SEN Support Fund" sheetId="19" r:id="rId6"/>
    <sheet name="6) HNB - Mainstream Banding" sheetId="20" r:id="rId7"/>
    <sheet name="7) EYB&amp;HNB - EY High Needs" sheetId="21" r:id="rId8"/>
    <sheet name="8) EYB - 2, 3&amp;4 YO" sheetId="22" r:id="rId9"/>
    <sheet name="9) PPG 2016-17" sheetId="30" r:id="rId10"/>
    <sheet name="10) EFA 2016-17" sheetId="24" r:id="rId11"/>
    <sheet name="11) EYHN Special Nur" sheetId="32" r:id="rId12"/>
  </sheets>
  <externalReferences>
    <externalReference r:id="rId13"/>
    <externalReference r:id="rId14"/>
    <externalReference r:id="rId15"/>
  </externalReferences>
  <definedNames>
    <definedName name="_xlnm._FilterDatabase" localSheetId="1" hidden="1">'1) SB - All Schools ISB '!$A$10:$X$94</definedName>
    <definedName name="_xlnm._FilterDatabase" localSheetId="10" hidden="1">'10) EFA 2016-17'!$A$8:$S$104</definedName>
    <definedName name="_xlnm._FilterDatabase" localSheetId="2" hidden="1">'2) SB - Growth Fund'!$A$6:$M$6</definedName>
    <definedName name="_xlnm._FilterDatabase" localSheetId="3" hidden="1">'3) SB - One Off Reserve'!$A$11:$E$11</definedName>
    <definedName name="_xlnm._FilterDatabase" localSheetId="8" hidden="1">'8) EYB - 2, 3&amp;4 YO'!$A$18:$N$86</definedName>
    <definedName name="_xlnm._FilterDatabase" localSheetId="0" hidden="1">Summary!$A$11:$S$111</definedName>
    <definedName name="_SEN1">IF(ISNA(MATCH(TEXT(DfESNum,0),DfESNums,0)),"School number not found",OFFSET(School,MATCH(TEXT(DfESNum,0),DfESNums,0)-1,15,1,1))</definedName>
    <definedName name="_SEN14">IF(ISNA(MATCH(TEXT(DfESNum,0),DfESNums,0)),"School number not found",OFFSET(School,MATCH(TEXT(DfESNum,0),DfESNums,0)-1,18,1,1))</definedName>
    <definedName name="_SEN2">IF(ISNA(MATCH(TEXT(DfESNum,0),DfESNums,0)),"School number not found",OFFSET(School,MATCH(TEXT(DfESNum,0),DfESNums,0)-1,16,1,1))</definedName>
    <definedName name="_SEN34">IF(ISNA(MATCH(TEXT(DfESNum,0),DfESNums,0)),"School number not found",OFFSET(School,MATCH(TEXT(DfESNum,0),DfESNums,0)-1,17,1,1))</definedName>
    <definedName name="AdClerOnCosts">'[1]APTC Est'!#REF!</definedName>
    <definedName name="AdditionalGrant">IF(ISNA(MATCH(TEXT(DfESNum,0),DfESNums,0)),"School number not found",OFFSET(School,MATCH(TEXT(DfESNum,0),DfESNums,0)-1,32,1,1))</definedName>
    <definedName name="Adjustments_To_PY_SBS">#REF!</definedName>
    <definedName name="AdminFirstAidNI61">'[1]APTC Est'!$O$43</definedName>
    <definedName name="AdminFirstAidNI62">'[1]APTC Est'!$O$44</definedName>
    <definedName name="AdminFirstAidNI63">'[1]APTC Est'!$O$45</definedName>
    <definedName name="AdminFirstAidNI64">'[1]APTC Est'!$O$46</definedName>
    <definedName name="AdminFirstAidNI65">'[1]APTC Est'!$O$47</definedName>
    <definedName name="AdminFirstAidSuperAnn61">'[1]APTC Est'!$N$43</definedName>
    <definedName name="AdminFirstAidSuperAnn62">'[1]APTC Est'!$N$44</definedName>
    <definedName name="AdminFirstAidSuperAnn63">'[1]APTC Est'!$N$45</definedName>
    <definedName name="AdminFirstAidSuperAnn64">'[1]APTC Est'!$N$46</definedName>
    <definedName name="AdminFirstAidSuperAnn65">'[1]APTC Est'!$N$47</definedName>
    <definedName name="AdminNI1">'[1]APTC Est'!$O$11</definedName>
    <definedName name="AdminNI10">'[1]APTC Est'!$O$20</definedName>
    <definedName name="AdminNI11">'[1]APTC Est'!$O$21</definedName>
    <definedName name="AdminNI12">'[1]APTC Est'!$O$22</definedName>
    <definedName name="AdminNI13">'[1]APTC Est'!$O$23</definedName>
    <definedName name="AdminNI14">'[1]APTC Est'!$O$24</definedName>
    <definedName name="AdminNI15">'[1]APTC Est'!$O$25</definedName>
    <definedName name="AdminNI16">'[1]APTC Est'!$O$26</definedName>
    <definedName name="AdminNI17">'[1]APTC Est'!$O$27</definedName>
    <definedName name="AdminNI18">'[1]APTC Est'!$O$28</definedName>
    <definedName name="AdminNI19">'[1]APTC Est'!$O$29</definedName>
    <definedName name="AdminNI2">'[1]APTC Est'!$O$12</definedName>
    <definedName name="AdminNI20">'[1]APTC Est'!$O$30</definedName>
    <definedName name="AdminNI21">'[1]APTC Est'!$O$31</definedName>
    <definedName name="AdminNI22">'[1]APTC Est'!$O$32</definedName>
    <definedName name="AdminNI23">'[1]APTC Est'!$O$33</definedName>
    <definedName name="AdminNI24">'[1]APTC Est'!$O$34</definedName>
    <definedName name="AdminNI25">'[1]APTC Est'!$O$35</definedName>
    <definedName name="AdminNI26">'[1]APTC Est'!$O$36</definedName>
    <definedName name="AdminNI27">'[1]APTC Est'!$O$37</definedName>
    <definedName name="AdminNI28">'[1]APTC Est'!$O$38</definedName>
    <definedName name="AdminNI29">'[1]APTC Est'!$O$39</definedName>
    <definedName name="AdminNI3">'[1]APTC Est'!$O$13</definedName>
    <definedName name="AdminNI30">'[1]APTC Est'!$O$40</definedName>
    <definedName name="AdminNI31">'[1]APTC Est'!$O$41</definedName>
    <definedName name="AdminNI32">'[1]APTC Est'!$O$53</definedName>
    <definedName name="AdminNI33">'[1]APTC Est'!$O$54</definedName>
    <definedName name="AdminNI34">'[1]APTC Est'!$O$55</definedName>
    <definedName name="AdminNI35">'[1]APTC Est'!$O$56</definedName>
    <definedName name="AdminNI36">'[1]APTC Est'!$O$57</definedName>
    <definedName name="AdminNI37">'[1]APTC Est'!$O$58</definedName>
    <definedName name="AdminNI38">'[1]APTC Est'!$O$59</definedName>
    <definedName name="AdminNI39">'[1]APTC Est'!$O$60</definedName>
    <definedName name="AdminNI4">'[1]APTC Est'!$O$14</definedName>
    <definedName name="AdminNI40">'[1]APTC Est'!$O$61</definedName>
    <definedName name="AdminNI41">'[1]APTC Est'!$O$62</definedName>
    <definedName name="AdminNI42">'[1]APTC Est'!$O$63</definedName>
    <definedName name="AdminNI43">'[1]APTC Est'!$O$64</definedName>
    <definedName name="AdminNI44">'[1]APTC Est'!$O$65</definedName>
    <definedName name="AdminNI45">'[1]APTC Est'!$O$66</definedName>
    <definedName name="AdminNI46">'[1]APTC Est'!$O$67</definedName>
    <definedName name="AdminNI47">'[1]APTC Est'!$O$68</definedName>
    <definedName name="AdminNI48">'[1]APTC Est'!$O$69</definedName>
    <definedName name="AdminNI49">'[1]APTC Est'!$O$70</definedName>
    <definedName name="AdminNI5">'[1]APTC Est'!$O$15</definedName>
    <definedName name="AdminNI50">'[1]APTC Est'!$O$71</definedName>
    <definedName name="AdminNI51">'[1]APTC Est'!$O$72</definedName>
    <definedName name="AdminNI52">'[1]APTC Est'!$O$73</definedName>
    <definedName name="AdminNI53">'[1]APTC Est'!$O$74</definedName>
    <definedName name="AdminNI54">'[1]APTC Est'!$O$75</definedName>
    <definedName name="AdminNI55">'[1]APTC Est'!$O$76</definedName>
    <definedName name="AdminNI56">'[1]APTC Est'!$O$77</definedName>
    <definedName name="AdminNI57">'[1]APTC Est'!$O$78</definedName>
    <definedName name="AdminNI58">'[1]APTC Est'!$O$79</definedName>
    <definedName name="AdminNI59">'[1]APTC Est'!$O$80</definedName>
    <definedName name="AdminNI6">'[1]APTC Est'!$O$16</definedName>
    <definedName name="AdminNI60">'[1]APTC Est'!$O$81</definedName>
    <definedName name="AdminNI7">'[1]APTC Est'!$O$17</definedName>
    <definedName name="AdminNI8">'[1]APTC Est'!$O$18</definedName>
    <definedName name="AdminNI9">'[1]APTC Est'!$O$19</definedName>
    <definedName name="AdminSuperAnn1">'[1]APTC Est'!$N$11</definedName>
    <definedName name="AdminSuperAnn10">'[1]APTC Est'!$N$20</definedName>
    <definedName name="AdminSuperAnn11">'[1]APTC Est'!$N$21</definedName>
    <definedName name="AdminSuperAnn12">'[1]APTC Est'!$N$22</definedName>
    <definedName name="AdminSuperAnn13">'[1]APTC Est'!$N$23</definedName>
    <definedName name="AdminSuperAnn14">'[1]APTC Est'!$N$24</definedName>
    <definedName name="AdminSuperAnn15">'[1]APTC Est'!$N$25</definedName>
    <definedName name="AdminSuperAnn16">'[1]APTC Est'!$N$26</definedName>
    <definedName name="AdminSuperAnn17">'[1]APTC Est'!$N$27</definedName>
    <definedName name="AdminSuperAnn18">'[1]APTC Est'!$N$28</definedName>
    <definedName name="AdminSuperAnn19">'[1]APTC Est'!$N$29</definedName>
    <definedName name="AdminSuperAnn2">'[1]APTC Est'!$N$12</definedName>
    <definedName name="AdminSuperAnn20">'[1]APTC Est'!$N$30</definedName>
    <definedName name="AdminSuperAnn21">'[1]APTC Est'!$N$31</definedName>
    <definedName name="AdminSuperAnn22">'[1]APTC Est'!$N$32</definedName>
    <definedName name="AdminSuperAnn23">'[1]APTC Est'!$N$33</definedName>
    <definedName name="AdminSuperAnn24">'[1]APTC Est'!$N$34</definedName>
    <definedName name="AdminSuperAnn25">'[1]APTC Est'!$N$35</definedName>
    <definedName name="AdminSuperAnn26">'[1]APTC Est'!$N$36</definedName>
    <definedName name="AdminSuperAnn27">'[1]APTC Est'!$N$37</definedName>
    <definedName name="AdminSuperAnn28">'[1]APTC Est'!$N$38</definedName>
    <definedName name="AdminSuperAnn29">'[1]APTC Est'!$N$39</definedName>
    <definedName name="AdminSuperAnn3">'[1]APTC Est'!$N$13</definedName>
    <definedName name="AdminSuperAnn30">'[1]APTC Est'!$N$40</definedName>
    <definedName name="AdminSuperAnn31">'[1]APTC Est'!$N$41</definedName>
    <definedName name="AdminSuperAnn32">'[1]APTC Est'!$N$53</definedName>
    <definedName name="AdminSuperAnn33">'[1]APTC Est'!$N$54</definedName>
    <definedName name="AdminSuperAnn34">'[1]APTC Est'!$N$55</definedName>
    <definedName name="AdminSuperAnn35">'[1]APTC Est'!$N$56</definedName>
    <definedName name="AdminSuperAnn36">'[1]APTC Est'!$N$57</definedName>
    <definedName name="AdminSuperAnn37">'[1]APTC Est'!$N$58</definedName>
    <definedName name="AdminSuperAnn38">'[1]APTC Est'!$N$59</definedName>
    <definedName name="AdminSuperAnn39">'[1]APTC Est'!$N$60</definedName>
    <definedName name="AdminSuperAnn4">'[1]APTC Est'!$N$14</definedName>
    <definedName name="AdminSuperAnn40">'[1]APTC Est'!$N$61</definedName>
    <definedName name="AdminSuperAnn41">'[1]APTC Est'!$N$62</definedName>
    <definedName name="AdminSuperAnn42">'[1]APTC Est'!$N$63</definedName>
    <definedName name="AdminSuperAnn43">'[1]APTC Est'!$N$64</definedName>
    <definedName name="AdminSuperAnn44">'[1]APTC Est'!$N$65</definedName>
    <definedName name="AdminSuperAnn45">'[1]APTC Est'!$N$66</definedName>
    <definedName name="AdminSuperAnn46">'[1]APTC Est'!$N$67</definedName>
    <definedName name="AdminSuperAnn47">'[1]APTC Est'!$N$68</definedName>
    <definedName name="AdminSuperAnn48">'[1]APTC Est'!$N$69</definedName>
    <definedName name="AdminSuperAnn49">'[1]APTC Est'!$N$70</definedName>
    <definedName name="AdminSuperAnn5">'[1]APTC Est'!$N$15</definedName>
    <definedName name="AdminSuperAnn50">'[1]APTC Est'!$N$71</definedName>
    <definedName name="AdminSuperAnn51">'[1]APTC Est'!$N$72</definedName>
    <definedName name="AdminSuperAnn52">'[1]APTC Est'!$N$73</definedName>
    <definedName name="AdminSuperAnn53">'[1]APTC Est'!$N$74</definedName>
    <definedName name="AdminSuperAnn54">'[1]APTC Est'!$N$75</definedName>
    <definedName name="AdminSuperAnn55">'[1]APTC Est'!$N$76</definedName>
    <definedName name="AdminSuperAnn56">'[1]APTC Est'!$N$77</definedName>
    <definedName name="AdminSuperAnn57">'[1]APTC Est'!$N$78</definedName>
    <definedName name="AdminSuperAnn58">'[1]APTC Est'!$N$79</definedName>
    <definedName name="AdminSuperAnn59">'[1]APTC Est'!$N$80</definedName>
    <definedName name="AdminSuperAnn6">'[1]APTC Est'!$N$16</definedName>
    <definedName name="AdminSuperAnn60">'[1]APTC Est'!$N$81</definedName>
    <definedName name="AdminSuperAnn7">'[1]APTC Est'!$N$17</definedName>
    <definedName name="AdminSuperAnn8">'[1]APTC Est'!$N$18</definedName>
    <definedName name="AdminSuperAnn9">'[1]APTC Est'!$N$19</definedName>
    <definedName name="All_distance_threshold">#REF!</definedName>
    <definedName name="All_PupilNo_threshold">#REF!</definedName>
    <definedName name="AllPrintAreas">[1]Schedules!$A$1:$L$270,[1]Schedules!$A$219:$J$219,[1]Schedules!$A$218:$L$396,[1]Schedules!$N$1:$Y$77,[1]Schedules!$AB$1:$AN$77,[1]Schedules!$AP$1:$BA$89,[1]Schedules!$O$87:$AE$207,[1]Schedules!$BD$1:$BI$196</definedName>
    <definedName name="APTCPayAward">'[1]APTC Est'!$K$194</definedName>
    <definedName name="AssCaretakerOtimeNI1">'[1]Manual Est'!$N$23</definedName>
    <definedName name="AssCaretakerOtimeSuperAnn1">'[1]Manual Est'!$M$23</definedName>
    <definedName name="AssistCaretaker1NI3">'[1]Manual Est'!$N$14</definedName>
    <definedName name="AssistCaretaker1SuperAnn3">'[1]Manual Est'!$M$14</definedName>
    <definedName name="AssistCaretaker2NI4">'[1]Manual Est'!$N$15</definedName>
    <definedName name="AssistCaretaker2SuperAnn4">'[1]Manual Est'!$M$15</definedName>
    <definedName name="AssistCaretaker3NI5">'[1]Manual Est'!$N$16</definedName>
    <definedName name="AssistCaretaker3SuperAnn5">'[1]Manual Est'!$M$16</definedName>
    <definedName name="AssistCaretakerCover1NI6">'[1]Manual Est'!$N$17</definedName>
    <definedName name="AssistCaretakerCover1SuperAnn6">'[1]Manual Est'!$M$17</definedName>
    <definedName name="AssistCaretakerCover2NI7">'[1]Manual Est'!$N$18</definedName>
    <definedName name="AssistCaretakerCover2SuperAnn7">'[1]Manual Est'!$M$18</definedName>
    <definedName name="AssistCaretakerCover3NI8">'[1]Manual Est'!$N$19</definedName>
    <definedName name="AssistCaretakerCover3SuperAnn8">'[1]Manual Est'!$M$19</definedName>
    <definedName name="AssTechFirstAidNI61">'[1]APTC Est'!$AQ$43</definedName>
    <definedName name="AssTechFirstAidNI62">'[1]APTC Est'!$AQ$44</definedName>
    <definedName name="AssTechFirstAidNI63">'[1]APTC Est'!$AQ$45</definedName>
    <definedName name="AssTechFirstAidNI64">'[1]APTC Est'!$AQ$46</definedName>
    <definedName name="AssTechFirstAidSuperAnn61">'[1]APTC Est'!$AP$43</definedName>
    <definedName name="AssTechFirstAidSuperAnn62">'[1]APTC Est'!$AP$44</definedName>
    <definedName name="AssTechFirstAidSuperAnn63">'[1]APTC Est'!$AP$45</definedName>
    <definedName name="AssTechFirstAidSuperAnn64">'[1]APTC Est'!$AP$46</definedName>
    <definedName name="AssTechNI1">'[1]APTC Est'!$AQ$11</definedName>
    <definedName name="AssTechNI10">'[1]APTC Est'!$AQ$20</definedName>
    <definedName name="AssTechNI11">'[1]APTC Est'!$AQ$21</definedName>
    <definedName name="AssTechNI12">'[1]APTC Est'!$AQ$22</definedName>
    <definedName name="AssTechNI13">'[1]APTC Est'!$AQ$23</definedName>
    <definedName name="AssTechNI14">'[1]APTC Est'!$AQ$24</definedName>
    <definedName name="AssTechNI15">'[1]APTC Est'!$AQ$25</definedName>
    <definedName name="AssTechNI16">'[1]APTC Est'!$AQ$26</definedName>
    <definedName name="AssTechNI17">'[1]APTC Est'!$AQ$27</definedName>
    <definedName name="AssTechNI18">'[1]APTC Est'!$AQ$28</definedName>
    <definedName name="AssTechNI19">'[1]APTC Est'!$AQ$29</definedName>
    <definedName name="AssTechNI2">'[1]APTC Est'!$AQ$12</definedName>
    <definedName name="AssTechNI20">'[1]APTC Est'!$AQ$30</definedName>
    <definedName name="AssTechNI21">'[1]APTC Est'!$AQ$31</definedName>
    <definedName name="AssTechNI22">'[1]APTC Est'!$AQ$32</definedName>
    <definedName name="AssTechNI23">'[1]APTC Est'!$AQ$33</definedName>
    <definedName name="AssTechNI24">'[1]APTC Est'!$AQ$34</definedName>
    <definedName name="AssTechNI25">'[1]APTC Est'!$AQ$35</definedName>
    <definedName name="AssTechNI26">'[1]APTC Est'!$AQ$36</definedName>
    <definedName name="AssTechNI27">'[1]APTC Est'!$AQ$37</definedName>
    <definedName name="AssTechNI28">'[1]APTC Est'!$AQ$38</definedName>
    <definedName name="AssTechNI29">'[1]APTC Est'!$AQ$39</definedName>
    <definedName name="AssTechNI3">'[1]APTC Est'!$AQ$13</definedName>
    <definedName name="AssTechNI30">'[1]APTC Est'!$AQ$40</definedName>
    <definedName name="AssTechNI31">'[1]APTC Est'!$AQ$41</definedName>
    <definedName name="AssTechNI32">'[1]APTC Est'!$AQ$53</definedName>
    <definedName name="AssTechNI33">'[1]APTC Est'!$AQ$54</definedName>
    <definedName name="AssTechNI34">'[1]APTC Est'!$AQ$55</definedName>
    <definedName name="AssTechNI35">'[1]APTC Est'!$AQ$56</definedName>
    <definedName name="AssTechNI36">'[1]APTC Est'!$AQ$57</definedName>
    <definedName name="AssTechNI37">'[1]APTC Est'!$AQ$58</definedName>
    <definedName name="AssTechNI38">'[1]APTC Est'!$AQ$59</definedName>
    <definedName name="AssTechNI39">'[1]APTC Est'!$AQ$60</definedName>
    <definedName name="AssTechNI4">'[1]APTC Est'!$AQ$14</definedName>
    <definedName name="AssTechNI40">'[1]APTC Est'!$AQ$61</definedName>
    <definedName name="AssTechNI41">'[1]APTC Est'!$AQ$62</definedName>
    <definedName name="AssTechNI42">'[1]APTC Est'!$AQ$63</definedName>
    <definedName name="AssTechNI43">'[1]APTC Est'!$AQ$64</definedName>
    <definedName name="AssTechNI44">'[1]APTC Est'!$AQ$65</definedName>
    <definedName name="AssTechNI45">'[1]APTC Est'!$AQ$66</definedName>
    <definedName name="AssTechNI46">'[1]APTC Est'!$AQ$67</definedName>
    <definedName name="AssTechNI47">'[1]APTC Est'!$AQ$68</definedName>
    <definedName name="AssTechNI48">'[1]APTC Est'!$AQ$69</definedName>
    <definedName name="AssTechNI49">'[1]APTC Est'!$AQ$70</definedName>
    <definedName name="AssTechNI5">'[1]APTC Est'!$AQ$15</definedName>
    <definedName name="AssTechNI50">'[1]APTC Est'!$AQ$71</definedName>
    <definedName name="AssTechNI51">'[1]APTC Est'!$AQ$72</definedName>
    <definedName name="AssTechNI52">'[1]APTC Est'!$AQ$73</definedName>
    <definedName name="AssTechNI53">'[1]APTC Est'!$AQ$74</definedName>
    <definedName name="AssTechNI54">'[1]APTC Est'!$AQ$75</definedName>
    <definedName name="AssTechNI55">'[1]APTC Est'!$AQ$76</definedName>
    <definedName name="AssTechNI56">'[1]APTC Est'!$AQ$77</definedName>
    <definedName name="AssTechNI57">'[1]APTC Est'!$AQ$78</definedName>
    <definedName name="AssTechNI58">'[1]APTC Est'!$AQ$79</definedName>
    <definedName name="AssTechNI59">'[1]APTC Est'!$AQ$80</definedName>
    <definedName name="AssTechNI6">'[1]APTC Est'!$AQ$16</definedName>
    <definedName name="AssTechNI60">'[1]APTC Est'!$AQ$81</definedName>
    <definedName name="AssTechNI7">'[1]APTC Est'!$AQ$17</definedName>
    <definedName name="AssTechNI8">'[1]APTC Est'!$AQ$18</definedName>
    <definedName name="AssTechNI9">'[1]APTC Est'!$AQ$19</definedName>
    <definedName name="AssTechSuperAnn1">'[1]APTC Est'!$AP$11</definedName>
    <definedName name="AssTechSuperAnn10">'[1]APTC Est'!$AP$20</definedName>
    <definedName name="AssTechSuperAnn11">'[1]APTC Est'!$AP$21</definedName>
    <definedName name="AssTechSuperAnn12">'[1]APTC Est'!$AP$22</definedName>
    <definedName name="AssTechSuperAnn13">'[1]APTC Est'!$AP$23</definedName>
    <definedName name="AssTechSuperAnn14">'[1]APTC Est'!$AP$24</definedName>
    <definedName name="AssTechSuperAnn15">'[1]APTC Est'!$AP$25</definedName>
    <definedName name="AssTechSuperAnn16">'[1]APTC Est'!$AP$26</definedName>
    <definedName name="AssTechSuperAnn17">'[1]APTC Est'!$AP$27</definedName>
    <definedName name="AssTechSuperAnn18">'[1]APTC Est'!$AP$28</definedName>
    <definedName name="AssTechSuperAnn19">'[1]APTC Est'!$AP$29</definedName>
    <definedName name="AssTechSuperAnn2">'[1]APTC Est'!$AP$12</definedName>
    <definedName name="AssTechSuperAnn20">'[1]APTC Est'!$AP$30</definedName>
    <definedName name="AssTechSuperAnn21">'[1]APTC Est'!$AP$31</definedName>
    <definedName name="AssTechSuperAnn22">'[1]APTC Est'!$AP$32</definedName>
    <definedName name="AssTechSuperAnn23">'[1]APTC Est'!$AP$33</definedName>
    <definedName name="AssTechSuperAnn24">'[1]APTC Est'!$AP$34</definedName>
    <definedName name="AssTechSuperAnn25">'[1]APTC Est'!$AP$35</definedName>
    <definedName name="AssTechSuperAnn26">'[1]APTC Est'!$AP$36</definedName>
    <definedName name="AssTechSuperAnn27">'[1]APTC Est'!$AP$37</definedName>
    <definedName name="AssTechSuperAnn28">'[1]APTC Est'!$AP$38</definedName>
    <definedName name="AssTechSuperAnn29">'[1]APTC Est'!$AP$39</definedName>
    <definedName name="AssTechSuperAnn3">'[1]APTC Est'!$AP$13</definedName>
    <definedName name="AssTechSuperAnn30">'[1]APTC Est'!$AP$40</definedName>
    <definedName name="AssTechSuperAnn31">'[1]APTC Est'!$AP$41</definedName>
    <definedName name="AssTechSuperAnn32">'[1]APTC Est'!$AP$53</definedName>
    <definedName name="AssTechSuperAnn33">'[1]APTC Est'!$AP$54</definedName>
    <definedName name="AssTechSuperAnn34">'[1]APTC Est'!$AP$55</definedName>
    <definedName name="AssTechSuperAnn35">'[1]APTC Est'!$AP$56</definedName>
    <definedName name="AssTechSuperAnn36">'[1]APTC Est'!$AP$57</definedName>
    <definedName name="AssTechSuperAnn37">'[1]APTC Est'!$AP$58</definedName>
    <definedName name="AssTechSuperAnn38">'[1]APTC Est'!$AP$59</definedName>
    <definedName name="AssTechSuperAnn39">'[1]APTC Est'!$AP$60</definedName>
    <definedName name="AssTechSuperAnn4">'[1]APTC Est'!$AP$14</definedName>
    <definedName name="AssTechSuperAnn40">'[1]APTC Est'!$AP$61</definedName>
    <definedName name="AssTechSuperAnn41">'[1]APTC Est'!$AP$62</definedName>
    <definedName name="AssTechSuperAnn42">'[1]APTC Est'!$AP$63</definedName>
    <definedName name="AssTechSuperAnn43">'[1]APTC Est'!$AP$64</definedName>
    <definedName name="AssTechSuperAnn44">'[1]APTC Est'!$AP$65</definedName>
    <definedName name="AssTechSuperAnn45">'[1]APTC Est'!$AP$66</definedName>
    <definedName name="AssTechSuperAnn46">'[1]APTC Est'!$AP$67</definedName>
    <definedName name="AssTechSuperAnn47">'[1]APTC Est'!$AP$68</definedName>
    <definedName name="AssTechSuperAnn48">'[1]APTC Est'!$AP$69</definedName>
    <definedName name="AssTechSuperAnn49">'[1]APTC Est'!$AP$70</definedName>
    <definedName name="AssTechSuperAnn5">'[1]APTC Est'!$AP$15</definedName>
    <definedName name="AssTechSuperAnn50">'[1]APTC Est'!$AP$71</definedName>
    <definedName name="AssTechSuperAnn51">'[1]APTC Est'!$AP$72</definedName>
    <definedName name="AssTechSuperAnn52">'[1]APTC Est'!$AP$73</definedName>
    <definedName name="AssTechSuperAnn53">'[1]APTC Est'!$AP$74</definedName>
    <definedName name="AssTechSuperAnn54">'[1]APTC Est'!$AP$75</definedName>
    <definedName name="AssTechSuperAnn55">'[1]APTC Est'!$AP$76</definedName>
    <definedName name="AssTechSuperAnn56">'[1]APTC Est'!$AP$77</definedName>
    <definedName name="AssTechSuperAnn57">'[1]APTC Est'!$AP$78</definedName>
    <definedName name="AssTechSuperAnn58">'[1]APTC Est'!$AP$79</definedName>
    <definedName name="AssTechSuperAnn59">'[1]APTC Est'!$AP$80</definedName>
    <definedName name="AssTechSuperAnn6">'[1]APTC Est'!$AP$16</definedName>
    <definedName name="AssTechSuperAnn60">'[1]APTC Est'!$AP$81</definedName>
    <definedName name="AssTechSuperAnn7">'[1]APTC Est'!$AP$17</definedName>
    <definedName name="AssTechSuperAnn8">'[1]APTC Est'!$AP$18</definedName>
    <definedName name="AssTechSuperAnn9">'[1]APTC Est'!$AP$19</definedName>
    <definedName name="AsstTechOnCosts">'[1]APTC Est'!#REF!</definedName>
    <definedName name="AWPU_KS3_Rate">#REF!</definedName>
    <definedName name="AWPU_KS4_Rate">#REF!</definedName>
    <definedName name="AWPU_Pri_Rate" localSheetId="2">[2]Proforma!$E$11</definedName>
    <definedName name="AWPU_Pri_Rate" localSheetId="5">[2]Proforma!$E$11</definedName>
    <definedName name="AWPU_Pri_Rate">#REF!</definedName>
    <definedName name="AWPU_Primary_DD_rate">#REF!</definedName>
    <definedName name="AWPU_Sec_DD_rate">#REF!</definedName>
    <definedName name="Balance">[1]Control!$H$15</definedName>
    <definedName name="Baselines_201617">#REF!</definedName>
    <definedName name="BasicA">#REF!</definedName>
    <definedName name="BasicS">#REF!</definedName>
    <definedName name="BudgetShare">IF(ISNA(MATCH(TEXT(DfESNum,0),DfESNums,0)),"School number not found",ROUND(OFFSET(School,MATCH(TEXT(DfESNum,0),DfESNums,0)-1,12,1,1),0))</definedName>
    <definedName name="Calculated">TRUE</definedName>
    <definedName name="Capping_Scaling_YesNo">#REF!</definedName>
    <definedName name="CaretakerEmolumentsNI">'[1]Manual Est'!$N$27</definedName>
    <definedName name="CaretakerEmolumentsSuperAnn1">'[1]Manual Est'!$M$27</definedName>
    <definedName name="CaretakerFireWardenNI">'[1]Manual Est'!$N$28</definedName>
    <definedName name="CaretakerFireWardenSuperAnn1">'[1]Manual Est'!$M$28</definedName>
    <definedName name="CaretakerNI1">'[1]Manual Est'!$N$12</definedName>
    <definedName name="CaretakerNI2">'[1]Manual Est'!$N$13</definedName>
    <definedName name="CaretakerOtimeNI1">'[1]Manual Est'!$N$22</definedName>
    <definedName name="CaretakerOtimeSuperAnn1">'[1]Manual Est'!$M$22</definedName>
    <definedName name="CaretakerRatesNI">'[1]Manual Est'!$N$26</definedName>
    <definedName name="CaretakerRatesSuperAnn1">'[1]Manual Est'!$M$26</definedName>
    <definedName name="CaretakerSuperAnn">'[1]Manual Est'!#REF!</definedName>
    <definedName name="CaretakerSuperAnn1">'[1]Manual Est'!$M$12</definedName>
    <definedName name="CaretakerSuperAnn2">'[1]Manual Est'!$M$13</definedName>
    <definedName name="Ceiling">#REF!</definedName>
    <definedName name="CleanedArea">IF(ISNA(MATCH(TEXT(DfESNum,0),DfESNums,0)),"School number not found",OFFSET(School,MATCH(TEXT(DfESNum,0),DfESNums,0)-1,21,1,1))</definedName>
    <definedName name="CleanerNI1">'[1]Manual Est'!$N$33</definedName>
    <definedName name="CleanerNI10">'[1]Manual Est'!$N$42</definedName>
    <definedName name="CleanerNI11">'[1]Manual Est'!$N$43</definedName>
    <definedName name="CleanerNI12">'[1]Manual Est'!$N$44</definedName>
    <definedName name="CleanerNI13">'[1]Manual Est'!$N$45</definedName>
    <definedName name="CleanerNI14">'[1]Manual Est'!$N$46</definedName>
    <definedName name="CleanerNI15">'[1]Manual Est'!$N$47</definedName>
    <definedName name="CleanerNI16">'[1]Manual Est'!$N$48</definedName>
    <definedName name="CleanerNI17">'[1]Manual Est'!$N$49</definedName>
    <definedName name="CleanerNI18">'[1]Manual Est'!$N$50</definedName>
    <definedName name="CleanerNI19">'[1]Manual Est'!$N$51</definedName>
    <definedName name="CleanerNI2">'[1]Manual Est'!$N$34</definedName>
    <definedName name="CleanerNI20">'[1]Manual Est'!$N$52</definedName>
    <definedName name="CleanerNI3">'[1]Manual Est'!$N$35</definedName>
    <definedName name="CleanerNI4">'[1]Manual Est'!$N$36</definedName>
    <definedName name="CleanerNI5">'[1]Manual Est'!$N$37</definedName>
    <definedName name="CleanerNI6">'[1]Manual Est'!$N$38</definedName>
    <definedName name="CleanerNI7">'[1]Manual Est'!$N$39</definedName>
    <definedName name="CleanerNI8">'[1]Manual Est'!$N$40</definedName>
    <definedName name="CleanerNI9">'[1]Manual Est'!$N$41</definedName>
    <definedName name="CleanerSuperAnn">'[1]Manual Est'!#REF!</definedName>
    <definedName name="CleanerSuperAnn1">'[1]Manual Est'!$M$33</definedName>
    <definedName name="CleanerSuperAnn10">'[1]Manual Est'!$M$42</definedName>
    <definedName name="CleanerSuperAnn11">'[1]Manual Est'!$M$43</definedName>
    <definedName name="CleanerSuperAnn12">'[1]Manual Est'!$M$44</definedName>
    <definedName name="CleanerSuperAnn13">'[1]Manual Est'!$M$45</definedName>
    <definedName name="CleanerSuperAnn14">'[1]Manual Est'!$M$46</definedName>
    <definedName name="CleanerSuperAnn15">'[1]Manual Est'!$M$47</definedName>
    <definedName name="CleanerSuperAnn16">'[1]Manual Est'!$M$48</definedName>
    <definedName name="CleanerSuperAnn17">'[1]Manual Est'!$M$49</definedName>
    <definedName name="CleanerSuperAnn18">'[1]Manual Est'!$M$50</definedName>
    <definedName name="CleanerSuperAnn19">'[1]Manual Est'!$M$51</definedName>
    <definedName name="CleanerSuperAnn2">'[1]Manual Est'!$M$34</definedName>
    <definedName name="CleanerSuperAnn20">'[1]Manual Est'!$M$52</definedName>
    <definedName name="CleanerSuperAnn3">'[1]Manual Est'!$M$35</definedName>
    <definedName name="CleanerSuperAnn4">'[1]Manual Est'!$M$36</definedName>
    <definedName name="CleanerSuperAnn5">'[1]Manual Est'!$M$37</definedName>
    <definedName name="CleanerSuperAnn6">'[1]Manual Est'!$M$38</definedName>
    <definedName name="CleanerSuperAnn7">'[1]Manual Est'!$M$39</definedName>
    <definedName name="CleanerSuperAnn8">'[1]Manual Est'!$M$40</definedName>
    <definedName name="CleanerSuperAnn9">'[1]Manual Est'!$M$41</definedName>
    <definedName name="CopyTeachApril">[3]Teachers!#REF!</definedName>
    <definedName name="CostCentre">IF(ISNA(MATCH(TEXT(DfESNum,0),DfESNums,0)),"School number not found",OFFSET(School,MATCH(TEXT(DfESNum,0),DfESNums,0)-1,2,1,1))</definedName>
    <definedName name="CTax">'[1]Manual data'!$B$22:$C$29</definedName>
    <definedName name="CTaxBand">'[1]Manual Est'!$D$26</definedName>
    <definedName name="DfENum">[1]Control!$H$4</definedName>
    <definedName name="DfESNum">[1]Control!$H$4</definedName>
    <definedName name="DfESNums">'[1]Budget Allocation'!$A$3:$A$94</definedName>
    <definedName name="Drive">[1]Control!#REF!&amp;IF(RIGHT([1]Control!#REF!,1)=":","",":")</definedName>
    <definedName name="E01toE09">#REF!</definedName>
    <definedName name="E10toE22">#REF!</definedName>
    <definedName name="E23toI03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llow">'[1]Manual data'!$B$33:$C$34</definedName>
    <definedName name="EBands">'[1]Manual Est'!$D$27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FinancialYear">[1]Control!#REF!</definedName>
    <definedName name="FirstAid">'[1]APTC data'!$B$73</definedName>
    <definedName name="Folder">IF(LEFT([1]Control!$H$7,1)="\","","\")&amp;[1]Control!$H$7</definedName>
    <definedName name="FormatArea">[1]Schedules!$A$8:$C$396,[1]Schedules!$O$8:$Q$77,[1]Schedules!$AE$8:$AF$77,[1]Schedules!$O$92:$Q$207,[1]Schedules!$AQ$12:$AQ$89,[1]Schedules!$AR$12:$AS$89</definedName>
    <definedName name="FormatArea1">[1]Schedules!$I$3:$I$4,[1]Schedules!$Q$4,[1]Schedules!$Y$4,[1]Schedules!$AF$4,[1]Schedules!$AN$4,[1]Schedules!$AU$4,[1]Schedules!$Q$89,[1]Schedules!$Y1</definedName>
    <definedName name="Formula">IF(ISNA(MATCH(TEXT(DfESNum,0),DfESNums,0)),"School number not found",OFFSET(School,MATCH(TEXT(DfESNum,0),DfESNums,0)-1,29,1,1))</definedName>
    <definedName name="Fringe_Total">#REF!</definedName>
    <definedName name="FSM">IF(ISNA(MATCH(TEXT(DfESNum,0),DfESNums,0)),"School number not found",OFFSET(School,MATCH(TEXT(DfESNum,0),DfESNums,0)-1,14,1,1))</definedName>
    <definedName name="FSM_Pri_DD_rate">#REF!</definedName>
    <definedName name="FSM_Pri_Option">#REF!</definedName>
    <definedName name="FSM_Pri_Rate">#REF!</definedName>
    <definedName name="FSM_Sec_DD_rate">#REF!</definedName>
    <definedName name="FSM_Sec_Option">#REF!</definedName>
    <definedName name="FSM_Sec_Rate">#REF!</definedName>
    <definedName name="FWAllow">'[1]Manual data'!$B$38:$C$39</definedName>
    <definedName name="FWBands">'[1]Manual Est'!$D$28</definedName>
    <definedName name="I04toCI04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SUM('[1]Other Est'!$E$134:$E$170)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icDef">'[1]Other Est'!$E$134</definedName>
    <definedName name="Lump_sum_Pri_DD_rate">#REF!</definedName>
    <definedName name="Lump_sum_Sec_DD_rate">#REF!</definedName>
    <definedName name="Lump_Sum_total">#REF!</definedName>
    <definedName name="MFG_Total">#REF!</definedName>
    <definedName name="Mid_distance_threshold">#REF!</definedName>
    <definedName name="Mid_PupilNo_threshold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onitorSummary">#REF!</definedName>
    <definedName name="Name">#REF!</definedName>
    <definedName name="NetExpenditure">[1]Schedules!$BF$193</definedName>
    <definedName name="New_School_opening_prior_to_1_April_2017">#REF!</definedName>
    <definedName name="NNEBWelfOnCosts">'[1]APTC Est'!#REF!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xCir1_Pri">#REF!</definedName>
    <definedName name="Notional_SEN_ExCir1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obility_Pri">#REF!</definedName>
    <definedName name="Notional_SEN_Mobility_Sec">#REF!</definedName>
    <definedName name="Notional_SEN_PFI">#REF!</definedName>
    <definedName name="Notional_SEN_Rates">#REF!</definedName>
    <definedName name="Notional_SEN_Sparsity_Pri">#REF!</definedName>
    <definedName name="Notional_SEN_Sparsity_Sec">#REF!</definedName>
    <definedName name="Notional_SEN_Split_sites">#REF!</definedName>
    <definedName name="NurseryNI">'[1]Manual Est'!$N$21</definedName>
    <definedName name="NurserySuperAnn1">'[1]Manual Est'!$M$21</definedName>
    <definedName name="Pay">'[1]APTC data'!$A$2:$E$70</definedName>
    <definedName name="PCodes">[1]Profile!$B$2:$N$15</definedName>
    <definedName name="PDetailMonitor">#REF!</definedName>
    <definedName name="PFI_Total">#REF!</definedName>
    <definedName name="Pri_distance_threshold">#REF!</definedName>
    <definedName name="Pri_PupilNo_threshold">#REF!</definedName>
    <definedName name="Primary_Lump_sum">#REF!</definedName>
    <definedName name="_xlnm.Print_Area" localSheetId="5">'5) HNB - SEN Support Fund'!#REF!</definedName>
    <definedName name="_xlnm.Print_Titles" localSheetId="5">'5) HNB - SEN Support Fund'!#REF!,'5) HNB - SEN Support Fund'!#REF!</definedName>
    <definedName name="QualifnA">'[1]APTC data'!$B$74</definedName>
    <definedName name="QualifnB">'[1]APTC data'!$B$75</definedName>
    <definedName name="QualifnC">'[1]APTC data'!$B$76</definedName>
    <definedName name="Rates_Total">#REF!</definedName>
    <definedName name="RawDataPage1">#REF!</definedName>
    <definedName name="RawDataPage2">#REF!</definedName>
    <definedName name="RawDataPage3">#REF!</definedName>
    <definedName name="RawDataPage4">#REF!</definedName>
    <definedName name="RawDataPage5">#REF!</definedName>
    <definedName name="Reasons_list">#REF!</definedName>
    <definedName name="Reception_Uplift_YesNo">#REF!</definedName>
    <definedName name="Scaling_Factor">#REF!</definedName>
    <definedName name="School">'[1]Budget Allocation'!$A$3:$E$94</definedName>
    <definedName name="School_list">#REF!</definedName>
    <definedName name="SchoolName">IF(ISERROR(MATCH(TEXT(DfESNum,0),DfESNums,0)),"School number not found",OFFSET(School,MATCH(TEXT(DfESNum,0),DfESNums,0)-1,1,1,1))</definedName>
    <definedName name="Sec_distance_threshold">#REF!</definedName>
    <definedName name="Sec_PupilNo_threshold">#REF!</definedName>
    <definedName name="Secondary_Lump_Sum">#REF!</definedName>
    <definedName name="SENAll">IF(ISNA(MATCH(TEXT(DfESNum,0),DfESNums,0)),"School number not found",OFFSET(School,MATCH(TEXT(DfESNum,0),DfESNums,0)-1,20,1,1))</definedName>
    <definedName name="SenSMSASuperAnn">'[1]Manual Est'!#REF!</definedName>
    <definedName name="Setup">TRUE</definedName>
    <definedName name="SMSANI1">'[1]Manual Est'!$N$56</definedName>
    <definedName name="SMSANI10">'[1]Manual Est'!$N$65</definedName>
    <definedName name="SMSANI11">'[1]Manual Est'!$N$66</definedName>
    <definedName name="SMSANI12">'[1]Manual Est'!$N$67</definedName>
    <definedName name="SMSANI13">'[1]Manual Est'!$N$68</definedName>
    <definedName name="SMSANI14">'[1]Manual Est'!$N$69</definedName>
    <definedName name="SMSANI15">'[1]Manual Est'!$N$70</definedName>
    <definedName name="SMSANI16">'[1]Manual Est'!$N$71</definedName>
    <definedName name="SMSANI17">'[1]Manual Est'!$N$72</definedName>
    <definedName name="SMSANI18">'[1]Manual Est'!$N$73</definedName>
    <definedName name="SMSANI19">'[1]Manual Est'!$N$74</definedName>
    <definedName name="SMSANI2">'[1]Manual Est'!$N$57</definedName>
    <definedName name="SMSANI20">'[1]Manual Est'!$N$75</definedName>
    <definedName name="SMSANI21">'[1]Manual Est'!$N$76</definedName>
    <definedName name="SMSANI22">'[1]Manual Est'!$N$77</definedName>
    <definedName name="SMSANI23">'[1]Manual Est'!$N$78</definedName>
    <definedName name="SMSANI24">'[1]Manual Est'!$N$79</definedName>
    <definedName name="SMSANI25">'[1]Manual Est'!$N$80</definedName>
    <definedName name="SMSANI26">'[1]Manual Est'!$N$81</definedName>
    <definedName name="SMSANI27">'[1]Manual Est'!$N$82</definedName>
    <definedName name="SMSANI28">'[1]Manual Est'!$N$83</definedName>
    <definedName name="SMSANI29">'[1]Manual Est'!$N$84</definedName>
    <definedName name="SMSANI3">'[1]Manual Est'!$N$58</definedName>
    <definedName name="SMSANI30">'[1]Manual Est'!$N$85</definedName>
    <definedName name="SMSANI31">'[1]Manual Est'!$N$86</definedName>
    <definedName name="SMSANI32">'[1]Manual Est'!$N$87</definedName>
    <definedName name="SMSANI33">'[1]Manual Est'!$N$88</definedName>
    <definedName name="SMSANI34">'[1]Manual Est'!$N$89</definedName>
    <definedName name="SMSANI35">'[1]Manual Est'!$N$90</definedName>
    <definedName name="SMSANI4">'[1]Manual Est'!$N$59</definedName>
    <definedName name="SMSANI5">'[1]Manual Est'!$N$60</definedName>
    <definedName name="SMSANI6">'[1]Manual Est'!$N$61</definedName>
    <definedName name="SMSANI7">'[1]Manual Est'!$N$62</definedName>
    <definedName name="SMSANI8">'[1]Manual Est'!$N$63</definedName>
    <definedName name="SMSANI9">'[1]Manual Est'!$N$64</definedName>
    <definedName name="SMSASuperAnn">'[1]Manual Est'!#REF!</definedName>
    <definedName name="SMSASuperAnn1">'[1]Manual Est'!$M$56</definedName>
    <definedName name="SMSASuperAnn10">'[1]Manual Est'!$M$65</definedName>
    <definedName name="SMSASuperAnn11">'[1]Manual Est'!$M$66</definedName>
    <definedName name="SMSASuperAnn12">'[1]Manual Est'!$M$67</definedName>
    <definedName name="SMSASuperAnn13">'[1]Manual Est'!$M$68</definedName>
    <definedName name="SMSASuperAnn14">'[1]Manual Est'!$M$69</definedName>
    <definedName name="SMSASuperAnn15">'[1]Manual Est'!$M$70</definedName>
    <definedName name="SMSASuperAnn16">'[1]Manual Est'!$M$71</definedName>
    <definedName name="SMSASuperAnn17">'[1]Manual Est'!$M$72</definedName>
    <definedName name="SMSASuperAnn18">'[1]Manual Est'!$M$73</definedName>
    <definedName name="SMSASuperAnn19">'[1]Manual Est'!$M$74</definedName>
    <definedName name="SMSASuperAnn2">'[1]Manual Est'!$M$57</definedName>
    <definedName name="SMSASuperAnn20">'[1]Manual Est'!$M$75</definedName>
    <definedName name="SMSASuperAnn21">'[1]Manual Est'!$M$76</definedName>
    <definedName name="SMSASuperAnn22">'[1]Manual Est'!$M$77</definedName>
    <definedName name="SMSASuperAnn23">'[1]Manual Est'!$M$78</definedName>
    <definedName name="SMSASuperAnn24">'[1]Manual Est'!$M$79</definedName>
    <definedName name="SMSASuperAnn25">'[1]Manual Est'!$M$80</definedName>
    <definedName name="SMSASuperAnn26">'[1]Manual Est'!$M$81</definedName>
    <definedName name="SMSASuperAnn27">'[1]Manual Est'!$M$82</definedName>
    <definedName name="SMSASuperAnn28">'[1]Manual Est'!$M$83</definedName>
    <definedName name="SMSASuperAnn29">'[1]Manual Est'!$M$84</definedName>
    <definedName name="SMSASuperAnn3">'[1]Manual Est'!$M$58</definedName>
    <definedName name="SMSASuperAnn30">'[1]Manual Est'!$M$85</definedName>
    <definedName name="SMSASuperAnn31">'[1]Manual Est'!$M$86</definedName>
    <definedName name="SMSASuperAnn32">'[1]Manual Est'!$M$87</definedName>
    <definedName name="SMSASuperAnn33">'[1]Manual Est'!$M$88</definedName>
    <definedName name="SMSASuperAnn34">'[1]Manual Est'!$M$89</definedName>
    <definedName name="SMSASuperAnn35">'[1]Manual Est'!$M$90</definedName>
    <definedName name="SMSASuperAnn4">'[1]Manual Est'!$M$59</definedName>
    <definedName name="SMSASuperAnn5">'[1]Manual Est'!$M$60</definedName>
    <definedName name="SMSASuperAnn6">'[1]Manual Est'!$M$61</definedName>
    <definedName name="SMSASuperAnn7">'[1]Manual Est'!$M$62</definedName>
    <definedName name="SMSASuperAnn8">'[1]Manual Est'!$M$63</definedName>
    <definedName name="SMSASuperAnn9">'[1]Manual Est'!$M$64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Total">#REF!</definedName>
    <definedName name="StandardsFund">IF(ISNA(MATCH(TEXT(DfESNum,0),DfESNums,0)),"School number not found",OFFSET(School,MATCH(TEXT(DfESNum,0),DfESNums,0)-1,31,1,1))</definedName>
    <definedName name="StandardsGrant">IF(ISNA(MATCH(TEXT(DfESNum,0),DfESNums,0)),"School number not found",OFFSET(School,MATCH(TEXT(DfESNum,0),DfESNums,0)-1,30,1,1))</definedName>
    <definedName name="Statemented">IF(ISNA(MATCH(TEXT(DfESNum,0),DfESNums,0)),"School number not found",OFFSET(School,MATCH(TEXT(DfESNum,0),DfESNums,0)-1,19,1,1))</definedName>
    <definedName name="StatsPrint">[1]Schedules!#REF!</definedName>
    <definedName name="SurpDef">'[1]Other Est'!$E$132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eachcalcs">#REF!</definedName>
    <definedName name="TeacherPayAward">'[1]Teachers data A'!$D$66</definedName>
    <definedName name="TeachersNI">'[1]Teaching Est'!#REF!</definedName>
    <definedName name="TeachersNI1">'[1]Teaching Est'!$K$11</definedName>
    <definedName name="TeachersNI10">'[1]Teaching Est'!#REF!</definedName>
    <definedName name="TeachersNI100">'[1]Teaching Est'!$K$72</definedName>
    <definedName name="TeachersNI101">'[1]Teaching Est'!$K$73</definedName>
    <definedName name="TeachersNI102">'[1]Teaching Est'!$K$74</definedName>
    <definedName name="TeachersNI103">'[1]Teaching Est'!$K$75</definedName>
    <definedName name="TeachersNI104">'[1]Teaching Est'!$K$76</definedName>
    <definedName name="TeachersNI105">'[1]Teaching Est'!$K$77</definedName>
    <definedName name="TeachersNI106">'[1]Teaching Est'!$K$78</definedName>
    <definedName name="TeachersNI107">'[1]Teaching Est'!$K$79</definedName>
    <definedName name="TeachersNI108">'[1]Teaching Est'!$K$80</definedName>
    <definedName name="TeachersNI109">'[1]Teaching Est'!$K$81</definedName>
    <definedName name="TeachersNI11">'[1]Teaching Est'!$K$16</definedName>
    <definedName name="TeachersNI110">'[1]Teaching Est'!$K$82</definedName>
    <definedName name="TeachersNI111">'[1]Teaching Est'!$K$83</definedName>
    <definedName name="TeachersNI112">'[1]Teaching Est'!$K$84</definedName>
    <definedName name="TeachersNI113">'[1]Teaching Est'!$K$85</definedName>
    <definedName name="TeachersNI114">'[1]Teaching Est'!$K$86</definedName>
    <definedName name="TeachersNI115">'[1]Teaching Est'!$K$87</definedName>
    <definedName name="TeachersNI116">'[1]Teaching Est'!$K$88</definedName>
    <definedName name="TeachersNI117">'[1]Teaching Est'!$K$89</definedName>
    <definedName name="TeachersNI118">'[1]Teaching Est'!$K$90</definedName>
    <definedName name="TeachersNI119">'[1]Teaching Est'!$K$91</definedName>
    <definedName name="TeachersNI12">'[1]Teaching Est'!$K$17</definedName>
    <definedName name="TeachersNI120">'[1]Teaching Est'!$K$92</definedName>
    <definedName name="TeachersNI121">'[1]Teaching Est'!$K$93</definedName>
    <definedName name="TeachersNI122">'[1]Teaching Est'!$K$94</definedName>
    <definedName name="TeachersNI123">'[1]Teaching Est'!$K$95</definedName>
    <definedName name="TeachersNI124">'[1]Teaching Est'!$K$96</definedName>
    <definedName name="TeachersNI125">'[1]Teaching Est'!$K$97</definedName>
    <definedName name="TeachersNI126">'[1]Teaching Est'!$K$99</definedName>
    <definedName name="TeachersNI127">'[1]Teaching Est'!#REF!</definedName>
    <definedName name="TeachersNI128">'[1]Teaching Est'!$K$100</definedName>
    <definedName name="TeachersNI129">'[1]Teaching Est'!$K$101</definedName>
    <definedName name="TeachersNI13">'[1]Teaching Est'!$K$18</definedName>
    <definedName name="TeachersNI130">'[1]Teaching Est'!$K$102</definedName>
    <definedName name="TeachersNI131">'[1]Teaching Est'!$K$103</definedName>
    <definedName name="TeachersNI132">'[1]Teaching Est'!$K$104</definedName>
    <definedName name="TeachersNI133">'[1]Teaching Est'!$K$105</definedName>
    <definedName name="TeachersNI134">'[1]Teaching Est'!$K$106</definedName>
    <definedName name="TeachersNI135">'[1]Teaching Est'!$K$107</definedName>
    <definedName name="TeachersNI136">'[1]Teaching Est'!$K$108</definedName>
    <definedName name="TeachersNI137">'[1]Teaching Est'!$K$109</definedName>
    <definedName name="TeachersNI138">'[1]Teaching Est'!$K$110</definedName>
    <definedName name="TeachersNI139">'[1]Teaching Est'!$K$111</definedName>
    <definedName name="TeachersNI14">'[1]Teaching Est'!$K$19</definedName>
    <definedName name="TeachersNI140">'[1]Teaching Est'!$K$112</definedName>
    <definedName name="TeachersNI141">'[1]Teaching Est'!$K$113</definedName>
    <definedName name="TeachersNI142">'[1]Teaching Est'!$K$114</definedName>
    <definedName name="TeachersNI143">'[1]Teaching Est'!$K$115</definedName>
    <definedName name="TeachersNI144">'[1]Teaching Est'!$K$116</definedName>
    <definedName name="TeachersNI145">'[1]Teaching Est'!$K$117</definedName>
    <definedName name="TeachersNI146">'[1]Teaching Est'!$K$118</definedName>
    <definedName name="TeachersNI147">'[1]Teaching Est'!$K$119</definedName>
    <definedName name="TeachersNI148">'[1]Teaching Est'!$K$120</definedName>
    <definedName name="TeachersNI149">'[1]Teaching Est'!$K$121</definedName>
    <definedName name="TeachersNI15">'[1]Teaching Est'!$K$20</definedName>
    <definedName name="TeachersNI150">'[1]Teaching Est'!$K$122</definedName>
    <definedName name="TeachersNI151">'[1]Teaching Est'!$K$123</definedName>
    <definedName name="TeachersNI152">'[1]Teaching Est'!$K$124</definedName>
    <definedName name="TeachersNI153">'[1]Teaching Est'!$K$125</definedName>
    <definedName name="TeachersNI154">'[1]Teaching Est'!$K$126</definedName>
    <definedName name="TeachersNI155">'[1]Teaching Est'!$K$127</definedName>
    <definedName name="TeachersNI156">'[1]Teaching Est'!$K$128</definedName>
    <definedName name="TeachersNI157">'[1]Teaching Est'!$K$129</definedName>
    <definedName name="TeachersNI158">'[1]Teaching Est'!$K$130</definedName>
    <definedName name="TeachersNI159">'[1]Teaching Est'!$K$131</definedName>
    <definedName name="TeachersNI16">'[1]Teaching Est'!$K$21</definedName>
    <definedName name="TeachersNI160">'[1]Teaching Est'!$K$132</definedName>
    <definedName name="TeachersNI161">'[1]Teaching Est'!$K$133</definedName>
    <definedName name="TeachersNI162">'[1]Teaching Est'!$K$134</definedName>
    <definedName name="TeachersNI163">'[1]Teaching Est'!$K$135</definedName>
    <definedName name="TeachersNI164">'[1]Teaching Est'!$K$136</definedName>
    <definedName name="TeachersNI165">'[1]Teaching Est'!$K$137</definedName>
    <definedName name="TeachersNI166">'[1]Teaching Est'!$K$138</definedName>
    <definedName name="TeachersNI167">'[1]Teaching Est'!$K$139</definedName>
    <definedName name="TeachersNI168">'[1]Teaching Est'!$K$140</definedName>
    <definedName name="TeachersNI169">'[1]Teaching Est'!$K$141</definedName>
    <definedName name="TeachersNI17">'[1]Teaching Est'!$K$22</definedName>
    <definedName name="TeachersNI170">'[1]Teaching Est'!$K$142</definedName>
    <definedName name="TeachersNI171">'[1]Teaching Est'!$K$143</definedName>
    <definedName name="TeachersNI172">'[1]Teaching Est'!$K$144</definedName>
    <definedName name="TeachersNI173">'[1]Teaching Est'!$K$145</definedName>
    <definedName name="TeachersNI174">'[1]Teaching Est'!$K$146</definedName>
    <definedName name="TeachersNI175">'[1]Teaching Est'!$K$147</definedName>
    <definedName name="TeachersNI176">'[1]Teaching Est'!$K$148</definedName>
    <definedName name="TeachersNI177">'[1]Teaching Est'!$K$149</definedName>
    <definedName name="TeachersNI178">'[1]Teaching Est'!$K$150</definedName>
    <definedName name="TeachersNI179">'[1]Teaching Est'!$K$151</definedName>
    <definedName name="TeachersNI18">'[1]Teaching Est'!$K$23</definedName>
    <definedName name="TeachersNI180">'[1]Teaching Est'!$K$152</definedName>
    <definedName name="TeachersNI181">'[1]Teaching Est'!$K$153</definedName>
    <definedName name="TeachersNI182">'[1]Teaching Est'!$K$154</definedName>
    <definedName name="TeachersNI183">'[1]Teaching Est'!$K$155</definedName>
    <definedName name="TeachersNI184">'[1]Teaching Est'!$K$156</definedName>
    <definedName name="TeachersNI185">'[1]Teaching Est'!$K$157</definedName>
    <definedName name="TeachersNI186">'[1]Teaching Est'!$K$158</definedName>
    <definedName name="TeachersNI187">'[1]Teaching Est'!$K$159</definedName>
    <definedName name="TeachersNI188">'[1]Teaching Est'!$K$160</definedName>
    <definedName name="TeachersNI189">'[1]Teaching Est'!$K$161</definedName>
    <definedName name="TeachersNI19">'[1]Teaching Est'!$K$24</definedName>
    <definedName name="TeachersNI190">'[1]Teaching Est'!$K$162</definedName>
    <definedName name="TeachersNI191">'[1]Teaching Est'!$K$163</definedName>
    <definedName name="TeachersNI192">'[1]Teaching Est'!$K$164</definedName>
    <definedName name="TeachersNI193">'[1]Teaching Est'!$K$165</definedName>
    <definedName name="TeachersNI194">'[1]Teaching Est'!$K$166</definedName>
    <definedName name="TeachersNI195">'[1]Teaching Est'!$K$167</definedName>
    <definedName name="TeachersNI196">'[1]Teaching Est'!$K$168</definedName>
    <definedName name="TeachersNI197">'[1]Teaching Est'!$K$169</definedName>
    <definedName name="TeachersNI198">'[1]Teaching Est'!$K$170</definedName>
    <definedName name="TeachersNI199">'[1]Teaching Est'!$K$171</definedName>
    <definedName name="TeachersNI2">'[1]Teaching Est'!#REF!</definedName>
    <definedName name="TeachersNI20">'[1]Teaching Est'!$K$25</definedName>
    <definedName name="TeachersNI200">'[1]Teaching Est'!$K$172</definedName>
    <definedName name="TeachersNI201">'[1]Teaching Est'!$K$173</definedName>
    <definedName name="TeachersNI202">'[1]Teaching Est'!$K$174</definedName>
    <definedName name="TeachersNI203">'[1]Teaching Est'!$K$175</definedName>
    <definedName name="TeachersNI204">'[1]Teaching Est'!$K$176</definedName>
    <definedName name="TeachersNI205">'[1]Teaching Est'!$K$177</definedName>
    <definedName name="TeachersNI206">'[1]Teaching Est'!$K$178</definedName>
    <definedName name="TeachersNI207">'[1]Teaching Est'!$K$179</definedName>
    <definedName name="TeachersNI208">'[1]Teaching Est'!$K$180</definedName>
    <definedName name="TeachersNI209">'[1]Teaching Est'!$K$181</definedName>
    <definedName name="TeachersNI21">'[1]Teaching Est'!$K$26</definedName>
    <definedName name="TeachersNI210">'[1]Teaching Est'!$K$182</definedName>
    <definedName name="TeachersNI211">'[1]Teaching Est'!$K$183</definedName>
    <definedName name="TeachersNI212">'[1]Teaching Est'!$K$184</definedName>
    <definedName name="TeachersNI213">'[1]Teaching Est'!$K$185</definedName>
    <definedName name="TeachersNI214">'[1]Teaching Est'!$K$186</definedName>
    <definedName name="TeachersNI215">'[1]Teaching Est'!$K$187</definedName>
    <definedName name="TeachersNI216">'[1]Teaching Est'!$K$188</definedName>
    <definedName name="TeachersNI217">'[1]Teaching Est'!$K$189</definedName>
    <definedName name="TeachersNI218">'[1]Teaching Est'!$K$190</definedName>
    <definedName name="TeachersNI219">'[1]Teaching Est'!$K$191</definedName>
    <definedName name="TeachersNI22">'[1]Teaching Est'!$K$27</definedName>
    <definedName name="TeachersNI220">'[1]Teaching Est'!$K$192</definedName>
    <definedName name="TeachersNI221">'[1]Teaching Est'!$K$193</definedName>
    <definedName name="TeachersNI222">'[1]Teaching Est'!$K$194</definedName>
    <definedName name="TeachersNI223">'[1]Teaching Est'!$K$195</definedName>
    <definedName name="TeachersNI224">'[1]Teaching Est'!$K$196</definedName>
    <definedName name="TeachersNI225">'[1]Teaching Est'!$K$197</definedName>
    <definedName name="TeachersNI226">'[1]Teaching Est'!$K$198</definedName>
    <definedName name="TeachersNI227">'[1]Teaching Est'!$K$199</definedName>
    <definedName name="TeachersNI228">'[1]Teaching Est'!$K$200</definedName>
    <definedName name="TeachersNI229">'[1]Teaching Est'!$K$201</definedName>
    <definedName name="TeachersNI23">'[1]Teaching Est'!$K$29</definedName>
    <definedName name="TeachersNI230">'[1]Teaching Est'!$K$202</definedName>
    <definedName name="TeachersNI231">'[1]Teaching Est'!$K$203</definedName>
    <definedName name="TeachersNI232">'[1]Teaching Est'!$K$205</definedName>
    <definedName name="TeachersNI233">'[1]Teaching Est'!$K$206</definedName>
    <definedName name="TeachersNI234">'[1]Teaching Est'!$K$207</definedName>
    <definedName name="TeachersNI235">'[1]Teaching Est'!$K$208</definedName>
    <definedName name="TeachersNI236">'[1]Teaching Est'!$K$210</definedName>
    <definedName name="TeachersNI237">'[1]Teaching Est'!$K$211</definedName>
    <definedName name="TeachersNI238">'[1]Teaching Est'!$K$212</definedName>
    <definedName name="TeachersNI239">'[1]Teaching Est'!$K$213</definedName>
    <definedName name="TeachersNI24">'[1]Teaching Est'!#REF!</definedName>
    <definedName name="TeachersNI240">'[1]Teaching Est'!$K$214</definedName>
    <definedName name="TeachersNI241">'[1]Teaching Est'!$K$215</definedName>
    <definedName name="TeachersNI242">'[1]Teaching Est'!$K$216</definedName>
    <definedName name="TeachersNI243">'[1]Teaching Est'!$K$217</definedName>
    <definedName name="TeachersNI244">'[1]Teaching Est'!$K$218</definedName>
    <definedName name="TeachersNI245">'[1]Teaching Est'!$K$219</definedName>
    <definedName name="TeachersNI246">'[1]Teaching Est'!$K$223</definedName>
    <definedName name="TeachersNI247">'[1]Teaching Est'!#REF!</definedName>
    <definedName name="TeachersNI248">'[1]Teaching Est'!#REF!</definedName>
    <definedName name="TeachersNI249">'[1]Teaching Est'!$K$224</definedName>
    <definedName name="TeachersNI25">'[1]Teaching Est'!#REF!</definedName>
    <definedName name="TeachersNI250">'[1]Teaching Est'!#REF!</definedName>
    <definedName name="TeachersNI251">'[1]Teaching Est'!#REF!</definedName>
    <definedName name="TeachersNI252">'[1]Teaching Est'!$K$225</definedName>
    <definedName name="TeachersNI253">'[1]Teaching Est'!#REF!</definedName>
    <definedName name="TeachersNI254">'[1]Teaching Est'!#REF!</definedName>
    <definedName name="TeachersNI255">'[1]Teaching Est'!$K$226</definedName>
    <definedName name="TeachersNI256">'[1]Teaching Est'!#REF!</definedName>
    <definedName name="TeachersNI257">'[1]Teaching Est'!#REF!</definedName>
    <definedName name="TeachersNI258">'[1]Teaching Est'!$K$227</definedName>
    <definedName name="TeachersNI259">'[1]Teaching Est'!$K$228</definedName>
    <definedName name="TeachersNI26">'[1]Teaching Est'!$K$30</definedName>
    <definedName name="TeachersNI260">'[1]Teaching Est'!$K$229</definedName>
    <definedName name="TeachersNI261">'[1]Teaching Est'!$K$230</definedName>
    <definedName name="TeachersNI262">'[1]Teaching Est'!$K$231</definedName>
    <definedName name="TeachersNI263">'[1]Teaching Est'!$K$232</definedName>
    <definedName name="TeachersNI264">'[1]Teaching Est'!$K$233</definedName>
    <definedName name="TeachersNI265">'[1]Teaching Est'!$K$234</definedName>
    <definedName name="TeachersNI266">'[1]Teaching Est'!$K$235</definedName>
    <definedName name="TeachersNI267">'[1]Teaching Est'!$K$236</definedName>
    <definedName name="TeachersNI268">'[1]Teaching Est'!$K$237</definedName>
    <definedName name="TeachersNI269">'[1]Teaching Est'!$K$238</definedName>
    <definedName name="TeachersNI27">'[1]Teaching Est'!#REF!</definedName>
    <definedName name="TeachersNI270">'[1]Teaching Est'!$K$239</definedName>
    <definedName name="TeachersNI271">'[1]Teaching Est'!$K$240</definedName>
    <definedName name="TeachersNI272">'[1]Teaching Est'!$K$241</definedName>
    <definedName name="TeachersNI273">'[1]Teaching Est'!$K$242</definedName>
    <definedName name="TeachersNI274">'[1]Teaching Est'!$K$243</definedName>
    <definedName name="TeachersNI275">'[1]Teaching Est'!$K$244</definedName>
    <definedName name="TeachersNI276">'[1]Teaching Est'!$K$245</definedName>
    <definedName name="TeachersNI277">'[1]Teaching Est'!$K$246</definedName>
    <definedName name="TeachersNI278">'[1]Teaching Est'!$K$247</definedName>
    <definedName name="TeachersNI279">'[1]Teaching Est'!$K$248</definedName>
    <definedName name="TeachersNI28">'[1]Teaching Est'!#REF!</definedName>
    <definedName name="TeachersNI280">'[1]Teaching Est'!$K$249</definedName>
    <definedName name="TeachersNI281">'[1]Teaching Est'!$K$250</definedName>
    <definedName name="TeachersNI282">'[1]Teaching Est'!$K$251</definedName>
    <definedName name="TeachersNI283">'[1]Teaching Est'!$K$252</definedName>
    <definedName name="TeachersNI284">'[1]Teaching Est'!$K$253</definedName>
    <definedName name="TeachersNI285">'[1]Teaching Est'!$K$254</definedName>
    <definedName name="TeachersNI286">'[1]Teaching Est'!$K$255</definedName>
    <definedName name="TeachersNI287">'[1]Teaching Est'!$K$256</definedName>
    <definedName name="TeachersNI288">'[1]Teaching Est'!$K$257</definedName>
    <definedName name="TeachersNI289">'[1]Teaching Est'!$K$258</definedName>
    <definedName name="TeachersNI29">'[1]Teaching Est'!$K$31</definedName>
    <definedName name="TeachersNI290">'[1]Teaching Est'!$K$259</definedName>
    <definedName name="TeachersNI291">'[1]Teaching Est'!$K$260</definedName>
    <definedName name="TeachersNI292">'[1]Teaching Est'!$K$261</definedName>
    <definedName name="TeachersNI293">'[1]Teaching Est'!$K$262</definedName>
    <definedName name="TeachersNI294">'[1]Teaching Est'!$K$263</definedName>
    <definedName name="TeachersNI295">'[1]Teaching Est'!$K$264</definedName>
    <definedName name="TeachersNI296">'[1]Teaching Est'!$K$265</definedName>
    <definedName name="TeachersNI297">'[1]Teaching Est'!$K$266</definedName>
    <definedName name="TeachersNI298">'[1]Teaching Est'!$K$267</definedName>
    <definedName name="TeachersNI299">'[1]Teaching Est'!$K$268</definedName>
    <definedName name="TeachersNI3">'[1]Teaching Est'!$K$13</definedName>
    <definedName name="TeachersNI30">'[1]Teaching Est'!#REF!</definedName>
    <definedName name="TeachersNI300">'[1]Teaching Est'!$K$269</definedName>
    <definedName name="TeachersNI301">'[1]Teaching Est'!$K$270</definedName>
    <definedName name="TeachersNI302">'[1]Teaching Est'!$K$271</definedName>
    <definedName name="TeachersNI303">'[1]Teaching Est'!$K$272</definedName>
    <definedName name="TeachersNI304">'[1]Teaching Est'!$K$273</definedName>
    <definedName name="TeachersNI305">'[1]Teaching Est'!$K$274</definedName>
    <definedName name="TeachersNI306">'[1]Teaching Est'!$K$275</definedName>
    <definedName name="TeachersNI307">'[1]Teaching Est'!$K$276</definedName>
    <definedName name="TeachersNI308">'[1]Teaching Est'!$K$277</definedName>
    <definedName name="TeachersNI309">'[1]Teaching Est'!$K$278</definedName>
    <definedName name="TeachersNI31">'[1]Teaching Est'!#REF!</definedName>
    <definedName name="TeachersNI310">'[1]Teaching Est'!$K$279</definedName>
    <definedName name="TeachersNI311">'[1]Teaching Est'!$K$280</definedName>
    <definedName name="TeachersNI312">'[1]Teaching Est'!$K$281</definedName>
    <definedName name="TeachersNI313">'[1]Teaching Est'!$K$282</definedName>
    <definedName name="TeachersNI314">'[1]Teaching Est'!$K$283</definedName>
    <definedName name="TeachersNI315">'[1]Teaching Est'!$K$284</definedName>
    <definedName name="TeachersNI316">'[1]Teaching Est'!$K$285</definedName>
    <definedName name="TeachersNI317">'[1]Teaching Est'!$K$286</definedName>
    <definedName name="TeachersNI318">'[1]Teaching Est'!$K$287</definedName>
    <definedName name="TeachersNI319">'[1]Teaching Est'!$K$288</definedName>
    <definedName name="TeachersNI32">'[1]Teaching Est'!$K$32</definedName>
    <definedName name="TeachersNI320">'[1]Teaching Est'!$K$289</definedName>
    <definedName name="TeachersNI321">'[1]Teaching Est'!$K$290</definedName>
    <definedName name="TeachersNI322">'[1]Teaching Est'!$K$291</definedName>
    <definedName name="TeachersNI323">'[1]Teaching Est'!$K$292</definedName>
    <definedName name="TeachersNI324">'[1]Teaching Est'!$K$293</definedName>
    <definedName name="TeachersNI325">'[1]Teaching Est'!$K$294</definedName>
    <definedName name="TeachersNI326">'[1]Teaching Est'!$K$295</definedName>
    <definedName name="TeachersNI327">'[1]Teaching Est'!$K$296</definedName>
    <definedName name="TeachersNI328">'[1]Teaching Est'!$K$297</definedName>
    <definedName name="TeachersNI329">'[1]Teaching Est'!$K$298</definedName>
    <definedName name="TeachersNI33">'[1]Teaching Est'!#REF!</definedName>
    <definedName name="TeachersNI330">'[1]Teaching Est'!$K$299</definedName>
    <definedName name="TeachersNI331">'[1]Teaching Est'!$K$300</definedName>
    <definedName name="TeachersNI332">'[1]Teaching Est'!$K$301</definedName>
    <definedName name="TeachersNI333">'[1]Teaching Est'!$K$302</definedName>
    <definedName name="TeachersNI334">'[1]Teaching Est'!$K$303</definedName>
    <definedName name="TeachersNI335">'[1]Teaching Est'!$K$304</definedName>
    <definedName name="TeachersNI336">'[1]Teaching Est'!$K$305</definedName>
    <definedName name="TeachersNI337">'[1]Teaching Est'!$K$306</definedName>
    <definedName name="TeachersNI338">'[1]Teaching Est'!$K$307</definedName>
    <definedName name="TeachersNI339">'[1]Teaching Est'!$K$308</definedName>
    <definedName name="TeachersNI34">'[1]Teaching Est'!#REF!</definedName>
    <definedName name="TeachersNI340">'[1]Teaching Est'!$K$309</definedName>
    <definedName name="TeachersNI341">'[1]Teaching Est'!$K$310</definedName>
    <definedName name="TeachersNI342">'[1]Teaching Est'!$K$311</definedName>
    <definedName name="TeachersNI343">'[1]Teaching Est'!$K$312</definedName>
    <definedName name="TeachersNI344">'[1]Teaching Est'!$K$313</definedName>
    <definedName name="TeachersNI345">'[1]Teaching Est'!$K$314</definedName>
    <definedName name="TeachersNI346">'[1]Teaching Est'!$K$316</definedName>
    <definedName name="TeachersNI347">'[1]Teaching Est'!$K$317</definedName>
    <definedName name="TeachersNI348">'[1]Teaching Est'!$K$318</definedName>
    <definedName name="TeachersNI349">'[1]Teaching Est'!$K$321</definedName>
    <definedName name="TeachersNI35">'[1]Teaching Est'!$K$33</definedName>
    <definedName name="TeachersNI350">'[1]Teaching Est'!$K$322</definedName>
    <definedName name="TeachersNI351">'[1]Teaching Est'!$K$323</definedName>
    <definedName name="TeachersNI352">'[1]Teaching Est'!$K$324</definedName>
    <definedName name="TeachersNI353">'[1]Teaching Est'!$K$325</definedName>
    <definedName name="TeachersNI354">'[1]Teaching Est'!$K$326</definedName>
    <definedName name="TeachersNI355">'[1]Teaching Est'!$K$327</definedName>
    <definedName name="TeachersNI356">'[1]Teaching Est'!$K$328</definedName>
    <definedName name="TeachersNI357">'[1]Teaching Est'!$K$329</definedName>
    <definedName name="TeachersNI358">'[1]Teaching Est'!$K$330</definedName>
    <definedName name="TeachersNI36">'[1]Teaching Est'!#REF!</definedName>
    <definedName name="TeachersNI37">'[1]Teaching Est'!#REF!</definedName>
    <definedName name="TeachersNI38">'[1]Teaching Est'!$K$34</definedName>
    <definedName name="TeachersNI39">'[1]Teaching Est'!$K$35</definedName>
    <definedName name="TeachersNI4">'[1]Teaching Est'!#REF!</definedName>
    <definedName name="TeachersNI40">'[1]Teaching Est'!#REF!</definedName>
    <definedName name="TeachersNI41">'[1]Teaching Est'!#REF!</definedName>
    <definedName name="TeachersNI42">'[1]Teaching Est'!$K$36</definedName>
    <definedName name="TeachersNI43">'[1]Teaching Est'!#REF!</definedName>
    <definedName name="TeachersNI44">'[1]Teaching Est'!$K$37</definedName>
    <definedName name="TeachersNI45">'[1]Teaching Est'!#REF!</definedName>
    <definedName name="TeachersNI46">'[1]Teaching Est'!#REF!</definedName>
    <definedName name="TeachersNI47">'[1]Teaching Est'!$K$38</definedName>
    <definedName name="TeachersNI48">'[1]Teaching Est'!#REF!</definedName>
    <definedName name="TeachersNI49">'[1]Teaching Est'!#REF!</definedName>
    <definedName name="TeachersNI5">'[1]Teaching Est'!#REF!</definedName>
    <definedName name="TeachersNI50">'[1]Teaching Est'!$K$39</definedName>
    <definedName name="TeachersNI51">'[1]Teaching Est'!#REF!</definedName>
    <definedName name="TeachersNI52">'[1]Teaching Est'!#REF!</definedName>
    <definedName name="TeachersNI53">'[1]Teaching Est'!$K$40</definedName>
    <definedName name="TeachersNI54">'[1]Teaching Est'!#REF!</definedName>
    <definedName name="TeachersNI55">'[1]Teaching Est'!#REF!</definedName>
    <definedName name="TeachersNI56">'[1]Teaching Est'!$K$41</definedName>
    <definedName name="TeachersNI57">'[1]Teaching Est'!#REF!</definedName>
    <definedName name="TeachersNI58">'[1]Teaching Est'!#REF!</definedName>
    <definedName name="TeachersNI59">'[1]Teaching Est'!$K$42</definedName>
    <definedName name="TeachersNI6">'[1]Teaching Est'!$K$14</definedName>
    <definedName name="TeachersNI60">'[1]Teaching Est'!#REF!</definedName>
    <definedName name="TeachersNI61">'[1]Teaching Est'!#REF!</definedName>
    <definedName name="TeachersNI62">'[1]Teaching Est'!$K$43</definedName>
    <definedName name="TeachersNI63">'[1]Teaching Est'!#REF!</definedName>
    <definedName name="TeachersNI64">'[1]Teaching Est'!#REF!</definedName>
    <definedName name="TeachersNI65">'[1]Teaching Est'!$K$44</definedName>
    <definedName name="TeachersNI66">'[1]Teaching Est'!#REF!</definedName>
    <definedName name="TeachersNI67">'[1]Teaching Est'!#REF!</definedName>
    <definedName name="TeachersNI68">'[1]Teaching Est'!$K$45</definedName>
    <definedName name="TeachersNI69">'[1]Teaching Est'!#REF!</definedName>
    <definedName name="TeachersNI7">'[1]Teaching Est'!#REF!</definedName>
    <definedName name="TeachersNI70">'[1]Teaching Est'!#REF!</definedName>
    <definedName name="TeachersNI71">'[1]Teaching Est'!$K$46</definedName>
    <definedName name="TeachersNI72">'[1]Teaching Est'!#REF!</definedName>
    <definedName name="TeachersNI73">'[1]Teaching Est'!#REF!</definedName>
    <definedName name="TeachersNI74">'[1]Teaching Est'!#REF!</definedName>
    <definedName name="TeachersNI75">'[1]Teaching Est'!$K$47</definedName>
    <definedName name="TeachersNI76">'[1]Teaching Est'!$K$48</definedName>
    <definedName name="TeachersNI77">'[1]Teaching Est'!$K$49</definedName>
    <definedName name="TeachersNI78">'[1]Teaching Est'!$K$50</definedName>
    <definedName name="TeachersNI79">'[1]Teaching Est'!$K$51</definedName>
    <definedName name="TeachersNI8">'[1]Teaching Est'!#REF!</definedName>
    <definedName name="TeachersNI80">'[1]Teaching Est'!$K$52</definedName>
    <definedName name="TeachersNI81">'[1]Teaching Est'!$K$53</definedName>
    <definedName name="TeachersNI82">'[1]Teaching Est'!$K$54</definedName>
    <definedName name="TeachersNI83">'[1]Teaching Est'!$K$55</definedName>
    <definedName name="TeachersNI84">'[1]Teaching Est'!$K$56</definedName>
    <definedName name="TeachersNI85">'[1]Teaching Est'!$K$57</definedName>
    <definedName name="TeachersNI86">'[1]Teaching Est'!$K$58</definedName>
    <definedName name="TeachersNI87">'[1]Teaching Est'!$K$59</definedName>
    <definedName name="TeachersNI88">'[1]Teaching Est'!$K$60</definedName>
    <definedName name="TeachersNI89">'[1]Teaching Est'!$K$61</definedName>
    <definedName name="TeachersNI9">'[1]Teaching Est'!$K$15</definedName>
    <definedName name="TeachersNI90">'[1]Teaching Est'!$K$62</definedName>
    <definedName name="TeachersNI91">'[1]Teaching Est'!$K$63</definedName>
    <definedName name="TeachersNI92">'[1]Teaching Est'!$K$64</definedName>
    <definedName name="TeachersNI93">'[1]Teaching Est'!$K$65</definedName>
    <definedName name="TeachersNI94">'[1]Teaching Est'!$K$66</definedName>
    <definedName name="TeachersNI95">'[1]Teaching Est'!$K$67</definedName>
    <definedName name="TeachersNI96">'[1]Teaching Est'!$K$68</definedName>
    <definedName name="TeachersNI97">'[1]Teaching Est'!$K$69</definedName>
    <definedName name="TeachersNI98">'[1]Teaching Est'!$K$70</definedName>
    <definedName name="TeachersNI99">'[1]Teaching Est'!$K$71</definedName>
    <definedName name="TeachersSuperAnn">'[1]Teaching Est'!#REF!</definedName>
    <definedName name="TeachersSuperAnn1">'[1]Teaching Est'!$J$11</definedName>
    <definedName name="TeachersSuperAnn10">'[1]Teaching Est'!#REF!</definedName>
    <definedName name="TeachersSuperAnn100">'[1]Teaching Est'!$J$72</definedName>
    <definedName name="TeachersSuperAnn101">'[1]Teaching Est'!$J$73</definedName>
    <definedName name="TeachersSuperAnn102">'[1]Teaching Est'!$J$74</definedName>
    <definedName name="TeachersSuperAnn103">'[1]Teaching Est'!$J$75</definedName>
    <definedName name="TeachersSuperAnn104">'[1]Teaching Est'!$J$76</definedName>
    <definedName name="TeachersSuperAnn105">'[1]Teaching Est'!$J$77</definedName>
    <definedName name="TeachersSuperAnn106">'[1]Teaching Est'!$J$78</definedName>
    <definedName name="TeachersSuperAnn107">'[1]Teaching Est'!$J$79</definedName>
    <definedName name="TeachersSuperAnn108">'[1]Teaching Est'!$J$80</definedName>
    <definedName name="TeachersSuperAnn109">'[1]Teaching Est'!$J$81</definedName>
    <definedName name="TeachersSuperAnn11">'[1]Teaching Est'!$J$16</definedName>
    <definedName name="TeachersSuperAnn110">'[1]Teaching Est'!$J$82</definedName>
    <definedName name="TeachersSuperAnn111">'[1]Teaching Est'!$J$83</definedName>
    <definedName name="TeachersSuperAnn112">'[1]Teaching Est'!$J$84</definedName>
    <definedName name="TeachersSuperAnn113">'[1]Teaching Est'!$J$85</definedName>
    <definedName name="TeachersSuperAnn114">'[1]Teaching Est'!$J$86</definedName>
    <definedName name="TeachersSuperAnn115">'[1]Teaching Est'!$J$87</definedName>
    <definedName name="TeachersSuperAnn116">'[1]Teaching Est'!$J$88</definedName>
    <definedName name="TeachersSuperAnn117">'[1]Teaching Est'!$J$89</definedName>
    <definedName name="TeachersSuperAnn118">'[1]Teaching Est'!$J$90</definedName>
    <definedName name="TeachersSuperAnn119">'[1]Teaching Est'!$J$91</definedName>
    <definedName name="TeachersSuperAnn12">'[1]Teaching Est'!$J$17</definedName>
    <definedName name="TeachersSuperAnn120">'[1]Teaching Est'!$J$92</definedName>
    <definedName name="TeachersSuperAnn121">'[1]Teaching Est'!$J$93</definedName>
    <definedName name="TeachersSuperAnn122">'[1]Teaching Est'!$J$94</definedName>
    <definedName name="TeachersSuperAnn123">'[1]Teaching Est'!$J$95</definedName>
    <definedName name="TeachersSuperAnn124">'[1]Teaching Est'!$J$96</definedName>
    <definedName name="TeachersSuperAnn125">'[1]Teaching Est'!$J$97</definedName>
    <definedName name="TeachersSuperAnn126">'[1]Teaching Est'!$J$99</definedName>
    <definedName name="TeachersSuperAnn127">'[1]Teaching Est'!#REF!</definedName>
    <definedName name="TeachersSuperAnn128">'[1]Teaching Est'!$J$100</definedName>
    <definedName name="TeachersSuperAnn129">'[1]Teaching Est'!$J$101</definedName>
    <definedName name="TeachersSuperAnn13">'[1]Teaching Est'!$J$18</definedName>
    <definedName name="TeachersSuperAnn130">'[1]Teaching Est'!$J$102</definedName>
    <definedName name="TeachersSuperAnn131">'[1]Teaching Est'!$J$103</definedName>
    <definedName name="TeachersSuperAnn132">'[1]Teaching Est'!$J$104</definedName>
    <definedName name="TeachersSuperAnn133">'[1]Teaching Est'!$J$105</definedName>
    <definedName name="TeachersSuperAnn134">'[1]Teaching Est'!$J$106</definedName>
    <definedName name="TeachersSuperAnn135">'[1]Teaching Est'!$J$107</definedName>
    <definedName name="TeachersSuperAnn136">'[1]Teaching Est'!$J$108</definedName>
    <definedName name="TeachersSuperAnn137">'[1]Teaching Est'!$J$109</definedName>
    <definedName name="TeachersSuperAnn138">'[1]Teaching Est'!$J$110</definedName>
    <definedName name="TeachersSuperAnn139">'[1]Teaching Est'!$J$111</definedName>
    <definedName name="TeachersSuperAnn14">'[1]Teaching Est'!$J$19</definedName>
    <definedName name="TeachersSuperAnn140">'[1]Teaching Est'!$J$112</definedName>
    <definedName name="TeachersSuperAnn141">'[1]Teaching Est'!$J$113</definedName>
    <definedName name="TeachersSuperAnn142">'[1]Teaching Est'!$J$114</definedName>
    <definedName name="TeachersSuperAnn143">'[1]Teaching Est'!$J$115</definedName>
    <definedName name="TeachersSuperAnn144">'[1]Teaching Est'!$J$116</definedName>
    <definedName name="TeachersSuperAnn145">'[1]Teaching Est'!$J$117</definedName>
    <definedName name="TeachersSuperAnn146">'[1]Teaching Est'!$J$118</definedName>
    <definedName name="TeachersSuperAnn147">'[1]Teaching Est'!$J$119</definedName>
    <definedName name="TeachersSuperAnn148">'[1]Teaching Est'!$J$120</definedName>
    <definedName name="TeachersSuperAnn149">'[1]Teaching Est'!$J$121</definedName>
    <definedName name="TeachersSuperAnn15">'[1]Teaching Est'!$J$20</definedName>
    <definedName name="TeachersSuperAnn150">'[1]Teaching Est'!$J$122</definedName>
    <definedName name="TeachersSuperAnn151">'[1]Teaching Est'!$J$123</definedName>
    <definedName name="TeachersSuperAnn152">'[1]Teaching Est'!$J$124</definedName>
    <definedName name="TeachersSuperAnn153">'[1]Teaching Est'!$J$125</definedName>
    <definedName name="TeachersSuperAnn154">'[1]Teaching Est'!$J$126</definedName>
    <definedName name="TeachersSuperAnn155">'[1]Teaching Est'!$J$127</definedName>
    <definedName name="TeachersSuperAnn156">'[1]Teaching Est'!$J$128</definedName>
    <definedName name="TeachersSuperAnn157">'[1]Teaching Est'!$J$129</definedName>
    <definedName name="TeachersSuperAnn158">'[1]Teaching Est'!$J$130</definedName>
    <definedName name="TeachersSuperAnn159">'[1]Teaching Est'!$J$131</definedName>
    <definedName name="TeachersSuperAnn16">'[1]Teaching Est'!$J$21</definedName>
    <definedName name="TeachersSuperAnn160">'[1]Teaching Est'!$J$132</definedName>
    <definedName name="TeachersSuperAnn161">'[1]Teaching Est'!$J$133</definedName>
    <definedName name="TeachersSuperAnn162">'[1]Teaching Est'!$J$134</definedName>
    <definedName name="TeachersSuperAnn163">'[1]Teaching Est'!$J$135</definedName>
    <definedName name="TeachersSuperAnn164">'[1]Teaching Est'!$J$136</definedName>
    <definedName name="TeachersSuperAnn165">'[1]Teaching Est'!$J$137</definedName>
    <definedName name="TeachersSuperAnn166">'[1]Teaching Est'!$J$138</definedName>
    <definedName name="TeachersSuperAnn167">'[1]Teaching Est'!$J$139</definedName>
    <definedName name="TeachersSuperAnn168">'[1]Teaching Est'!$J$140</definedName>
    <definedName name="TeachersSuperAnn169">'[1]Teaching Est'!$J$141</definedName>
    <definedName name="TeachersSuperAnn17">'[1]Teaching Est'!$J$22</definedName>
    <definedName name="TeachersSuperAnn170">'[1]Teaching Est'!$J$142</definedName>
    <definedName name="TeachersSuperAnn171">'[1]Teaching Est'!$J$143</definedName>
    <definedName name="TeachersSuperAnn172">'[1]Teaching Est'!$J$144</definedName>
    <definedName name="TeachersSuperAnn173">'[1]Teaching Est'!$J$145</definedName>
    <definedName name="TeachersSuperAnn174">'[1]Teaching Est'!$J$146</definedName>
    <definedName name="TeachersSuperAnn175">'[1]Teaching Est'!$J$147</definedName>
    <definedName name="TeachersSuperAnn176">'[1]Teaching Est'!$J$148</definedName>
    <definedName name="TeachersSuperAnn177">'[1]Teaching Est'!$J$149</definedName>
    <definedName name="TeachersSuperAnn178">'[1]Teaching Est'!$J$150</definedName>
    <definedName name="TeachersSuperAnn179">'[1]Teaching Est'!$J$151</definedName>
    <definedName name="TeachersSuperAnn18">'[1]Teaching Est'!$J$23</definedName>
    <definedName name="TeachersSuperAnn180">'[1]Teaching Est'!$J$152</definedName>
    <definedName name="TeachersSuperAnn181">'[1]Teaching Est'!$J$153</definedName>
    <definedName name="TeachersSuperAnn182">'[1]Teaching Est'!$J$154</definedName>
    <definedName name="TeachersSuperAnn183">'[1]Teaching Est'!$J$155</definedName>
    <definedName name="TeachersSuperAnn184">'[1]Teaching Est'!$J$156</definedName>
    <definedName name="TeachersSuperAnn185">'[1]Teaching Est'!$J$157</definedName>
    <definedName name="TeachersSuperAnn186">'[1]Teaching Est'!$J$158</definedName>
    <definedName name="TeachersSuperAnn187">'[1]Teaching Est'!$J$159</definedName>
    <definedName name="TeachersSuperAnn188">'[1]Teaching Est'!$J$160</definedName>
    <definedName name="TeachersSuperAnn189">'[1]Teaching Est'!$J$161</definedName>
    <definedName name="TeachersSuperAnn19">'[1]Teaching Est'!$J$24</definedName>
    <definedName name="TeachersSuperAnn190">'[1]Teaching Est'!$J$162</definedName>
    <definedName name="TeachersSuperAnn191">'[1]Teaching Est'!$J$163</definedName>
    <definedName name="TeachersSuperAnn192">'[1]Teaching Est'!$J$164</definedName>
    <definedName name="TeachersSuperAnn193">'[1]Teaching Est'!$J$165</definedName>
    <definedName name="TeachersSuperAnn194">'[1]Teaching Est'!$J$166</definedName>
    <definedName name="TeachersSuperAnn195">'[1]Teaching Est'!$J$167</definedName>
    <definedName name="TeachersSuperAnn196">'[1]Teaching Est'!$J$168</definedName>
    <definedName name="TeachersSuperAnn197">'[1]Teaching Est'!$J$169</definedName>
    <definedName name="TeachersSuperAnn198">'[1]Teaching Est'!$J$170</definedName>
    <definedName name="TeachersSuperAnn199">'[1]Teaching Est'!$J$171</definedName>
    <definedName name="TeachersSuperAnn2">'[1]Teaching Est'!#REF!</definedName>
    <definedName name="TeachersSuperAnn20">'[1]Teaching Est'!$J$25</definedName>
    <definedName name="TeachersSuperAnn200">'[1]Teaching Est'!$J$172</definedName>
    <definedName name="TeachersSuperAnn201">'[1]Teaching Est'!$J$173</definedName>
    <definedName name="TeachersSuperAnn202">'[1]Teaching Est'!$J$174</definedName>
    <definedName name="TeachersSuperAnn203">'[1]Teaching Est'!$J$175</definedName>
    <definedName name="TeachersSuperAnn204">'[1]Teaching Est'!$J$176</definedName>
    <definedName name="TeachersSuperAnn205">'[1]Teaching Est'!$J$177</definedName>
    <definedName name="TeachersSuperAnn206">'[1]Teaching Est'!$J$178</definedName>
    <definedName name="TeachersSuperAnn207">'[1]Teaching Est'!$J$179</definedName>
    <definedName name="TeachersSuperAnn208">'[1]Teaching Est'!$J$180</definedName>
    <definedName name="TeachersSuperAnn209">'[1]Teaching Est'!$J$181</definedName>
    <definedName name="TeachersSuperAnn21">'[1]Teaching Est'!$J$26</definedName>
    <definedName name="TeachersSuperAnn210">'[1]Teaching Est'!$J$182</definedName>
    <definedName name="TeachersSuperAnn211">'[1]Teaching Est'!$J$183</definedName>
    <definedName name="TeachersSuperAnn212">'[1]Teaching Est'!$J$184</definedName>
    <definedName name="TeachersSuperAnn213">'[1]Teaching Est'!$J$185</definedName>
    <definedName name="TeachersSuperAnn214">'[1]Teaching Est'!$J$186</definedName>
    <definedName name="TeachersSuperAnn215">'[1]Teaching Est'!$J$187</definedName>
    <definedName name="TeachersSuperAnn216">'[1]Teaching Est'!$J$188</definedName>
    <definedName name="TeachersSuperAnn217">'[1]Teaching Est'!$J$189</definedName>
    <definedName name="TeachersSuperAnn218">'[1]Teaching Est'!$J$190</definedName>
    <definedName name="TeachersSuperAnn219">'[1]Teaching Est'!$J$191</definedName>
    <definedName name="TeachersSuperAnn22">'[1]Teaching Est'!$J$27</definedName>
    <definedName name="TeachersSuperAnn220">'[1]Teaching Est'!$J$192</definedName>
    <definedName name="TeachersSuperAnn221">'[1]Teaching Est'!$J$193</definedName>
    <definedName name="TeachersSuperAnn222">'[1]Teaching Est'!$J$194</definedName>
    <definedName name="TeachersSuperAnn223">'[1]Teaching Est'!$J$195</definedName>
    <definedName name="TeachersSuperAnn224">'[1]Teaching Est'!$J$196</definedName>
    <definedName name="TeachersSuperAnn225">'[1]Teaching Est'!$J$197</definedName>
    <definedName name="TeachersSuperAnn226">'[1]Teaching Est'!$J$198</definedName>
    <definedName name="TeachersSuperAnn227">'[1]Teaching Est'!$J$199</definedName>
    <definedName name="TeachersSuperAnn228">'[1]Teaching Est'!$J$200</definedName>
    <definedName name="TeachersSuperAnn229">'[1]Teaching Est'!$J$201</definedName>
    <definedName name="TeachersSuperAnn23">'[1]Teaching Est'!$J$29</definedName>
    <definedName name="TeachersSuperAnn230">'[1]Teaching Est'!$J$202</definedName>
    <definedName name="TeachersSuperAnn231">'[1]Teaching Est'!$J$203</definedName>
    <definedName name="TeachersSuperAnn232">'[1]Teaching Est'!$J$205</definedName>
    <definedName name="TeachersSuperAnn233">'[1]Teaching Est'!$J$206</definedName>
    <definedName name="TeachersSuperAnn234">'[1]Teaching Est'!$J$207</definedName>
    <definedName name="TeachersSuperAnn235">'[1]Teaching Est'!$J$208</definedName>
    <definedName name="TeachersSuperAnn236">'[1]Teaching Est'!$J$210</definedName>
    <definedName name="TeachersSuperAnn237">'[1]Teaching Est'!$J$211</definedName>
    <definedName name="TeachersSuperAnn238">'[1]Teaching Est'!$J$212</definedName>
    <definedName name="TeachersSuperAnn239">'[1]Teaching Est'!$J$213</definedName>
    <definedName name="TeachersSuperAnn24">'[1]Teaching Est'!#REF!</definedName>
    <definedName name="TeachersSuperAnn240">'[1]Teaching Est'!$J$214</definedName>
    <definedName name="TeachersSuperAnn241">'[1]Teaching Est'!$J$215</definedName>
    <definedName name="TeachersSuperAnn242">'[1]Teaching Est'!$J$216</definedName>
    <definedName name="TeachersSuperAnn243">'[1]Teaching Est'!$J$217</definedName>
    <definedName name="TeachersSuperAnn244">'[1]Teaching Est'!$J$218</definedName>
    <definedName name="TeachersSuperAnn245">'[1]Teaching Est'!$J$219</definedName>
    <definedName name="TeachersSuperAnn246">'[1]Teaching Est'!$J$223</definedName>
    <definedName name="TeachersSuperAnn247">'[1]Teaching Est'!#REF!</definedName>
    <definedName name="TeachersSuperAnn248">'[1]Teaching Est'!#REF!</definedName>
    <definedName name="TeachersSuperAnn249">'[1]Teaching Est'!$J$224</definedName>
    <definedName name="TeachersSuperAnn25">'[1]Teaching Est'!#REF!</definedName>
    <definedName name="TeachersSuperAnn250">'[1]Teaching Est'!#REF!</definedName>
    <definedName name="TeachersSuperAnn251">'[1]Teaching Est'!#REF!</definedName>
    <definedName name="TeachersSuperAnn252">'[1]Teaching Est'!$J$225</definedName>
    <definedName name="TeachersSuperAnn253">'[1]Teaching Est'!#REF!</definedName>
    <definedName name="TeachersSuperAnn254">'[1]Teaching Est'!#REF!</definedName>
    <definedName name="TeachersSuperAnn255">'[1]Teaching Est'!$J$226</definedName>
    <definedName name="TeachersSuperAnn256">'[1]Teaching Est'!#REF!</definedName>
    <definedName name="TeachersSuperAnn257">'[1]Teaching Est'!#REF!</definedName>
    <definedName name="TeachersSuperAnn258">'[1]Teaching Est'!$J$227</definedName>
    <definedName name="TeachersSuperAnn259">'[1]Teaching Est'!$J$228</definedName>
    <definedName name="TeachersSuperAnn26">'[1]Teaching Est'!$J$30</definedName>
    <definedName name="TeachersSuperAnn260">'[1]Teaching Est'!$J$229</definedName>
    <definedName name="TeachersSuperAnn261">'[1]Teaching Est'!$J$230</definedName>
    <definedName name="TeachersSuperAnn262">'[1]Teaching Est'!$J$231</definedName>
    <definedName name="TeachersSuperAnn263">'[1]Teaching Est'!$J$232</definedName>
    <definedName name="TeachersSuperAnn264">'[1]Teaching Est'!$J$233</definedName>
    <definedName name="TeachersSuperAnn265">'[1]Teaching Est'!$J$234</definedName>
    <definedName name="TeachersSuperAnn266">'[1]Teaching Est'!$J$235</definedName>
    <definedName name="TeachersSuperAnn267">'[1]Teaching Est'!$J$236</definedName>
    <definedName name="TeachersSuperAnn268">'[1]Teaching Est'!$J$237</definedName>
    <definedName name="TeachersSuperAnn269">'[1]Teaching Est'!$J$238</definedName>
    <definedName name="TeachersSuperAnn27">'[1]Teaching Est'!#REF!</definedName>
    <definedName name="TeachersSuperAnn270">'[1]Teaching Est'!$J$239</definedName>
    <definedName name="TeachersSuperAnn271">'[1]Teaching Est'!$J$240</definedName>
    <definedName name="TeachersSuperAnn272">'[1]Teaching Est'!$J$241</definedName>
    <definedName name="TeachersSuperAnn273">'[1]Teaching Est'!$J$242</definedName>
    <definedName name="TeachersSuperAnn274">'[1]Teaching Est'!$J$243</definedName>
    <definedName name="TeachersSuperAnn275">'[1]Teaching Est'!$J$244</definedName>
    <definedName name="TeachersSuperAnn276">'[1]Teaching Est'!$J$245</definedName>
    <definedName name="TeachersSuperAnn277">'[1]Teaching Est'!$J$246</definedName>
    <definedName name="TeachersSuperAnn278">'[1]Teaching Est'!$J$247</definedName>
    <definedName name="TeachersSuperAnn279">'[1]Teaching Est'!$J$248</definedName>
    <definedName name="TeachersSuperAnn28">'[1]Teaching Est'!#REF!</definedName>
    <definedName name="TeachersSuperAnn280">'[1]Teaching Est'!$J$249</definedName>
    <definedName name="TeachersSuperAnn281">'[1]Teaching Est'!$J$250</definedName>
    <definedName name="TeachersSuperAnn282">'[1]Teaching Est'!$J$251</definedName>
    <definedName name="TeachersSuperAnn283">'[1]Teaching Est'!$J$252</definedName>
    <definedName name="TeachersSuperAnn284">'[1]Teaching Est'!$J$253</definedName>
    <definedName name="TeachersSuperAnn285">'[1]Teaching Est'!$J$254</definedName>
    <definedName name="TeachersSuperAnn286">'[1]Teaching Est'!$J$255</definedName>
    <definedName name="TeachersSuperAnn287">'[1]Teaching Est'!$J$256</definedName>
    <definedName name="TeachersSuperAnn288">'[1]Teaching Est'!$J$257</definedName>
    <definedName name="TeachersSuperAnn289">'[1]Teaching Est'!$J$258</definedName>
    <definedName name="TeachersSuperAnn29">'[1]Teaching Est'!$J$31</definedName>
    <definedName name="TeachersSuperAnn290">'[1]Teaching Est'!$J$259</definedName>
    <definedName name="TeachersSuperAnn291">'[1]Teaching Est'!$J$260</definedName>
    <definedName name="TeachersSuperAnn292">'[1]Teaching Est'!$J$261</definedName>
    <definedName name="TeachersSuperAnn293">'[1]Teaching Est'!$J$262</definedName>
    <definedName name="TeachersSuperAnn294">'[1]Teaching Est'!$J$263</definedName>
    <definedName name="TeachersSuperAnn295">'[1]Teaching Est'!$J$264</definedName>
    <definedName name="TeachersSuperAnn296">'[1]Teaching Est'!$J$265</definedName>
    <definedName name="TeachersSuperAnn297">'[1]Teaching Est'!$J$266</definedName>
    <definedName name="TeachersSuperAnn298">'[1]Teaching Est'!$J$267</definedName>
    <definedName name="TeachersSuperAnn299">'[1]Teaching Est'!$J$268</definedName>
    <definedName name="TeachersSuperAnn3">'[1]Teaching Est'!$J$13</definedName>
    <definedName name="TeachersSuperAnn30">'[1]Teaching Est'!#REF!</definedName>
    <definedName name="TeachersSuperAnn300">'[1]Teaching Est'!$J$269</definedName>
    <definedName name="TeachersSuperAnn301">'[1]Teaching Est'!$J$270</definedName>
    <definedName name="TeachersSuperAnn302">'[1]Teaching Est'!$J$271</definedName>
    <definedName name="TeachersSuperAnn303">'[1]Teaching Est'!$J$272</definedName>
    <definedName name="TeachersSuperAnn304">'[1]Teaching Est'!$J$273</definedName>
    <definedName name="TeachersSuperAnn305">'[1]Teaching Est'!$J$274</definedName>
    <definedName name="TeachersSuperAnn306">'[1]Teaching Est'!$J$275</definedName>
    <definedName name="TeachersSuperAnn307">'[1]Teaching Est'!$J$276</definedName>
    <definedName name="TeachersSuperAnn308">'[1]Teaching Est'!$J$277</definedName>
    <definedName name="TeachersSuperAnn309">'[1]Teaching Est'!$J$278</definedName>
    <definedName name="TeachersSuperAnn31">'[1]Teaching Est'!#REF!</definedName>
    <definedName name="TeachersSuperAnn310">'[1]Teaching Est'!$J$279</definedName>
    <definedName name="TeachersSuperAnn311">'[1]Teaching Est'!$J$280</definedName>
    <definedName name="TeachersSuperAnn312">'[1]Teaching Est'!$J$281</definedName>
    <definedName name="TeachersSuperAnn313">'[1]Teaching Est'!$J$282</definedName>
    <definedName name="TeachersSuperAnn314">'[1]Teaching Est'!$J$283</definedName>
    <definedName name="TeachersSuperAnn315">'[1]Teaching Est'!$J$284</definedName>
    <definedName name="TeachersSuperAnn316">'[1]Teaching Est'!$J$285</definedName>
    <definedName name="TeachersSuperAnn317">'[1]Teaching Est'!$J$286</definedName>
    <definedName name="TeachersSuperAnn318">'[1]Teaching Est'!$J$287</definedName>
    <definedName name="TeachersSuperAnn319">'[1]Teaching Est'!$J$288</definedName>
    <definedName name="TeachersSuperAnn32">'[1]Teaching Est'!$J$32</definedName>
    <definedName name="TeachersSuperAnn320">'[1]Teaching Est'!$J$289</definedName>
    <definedName name="TeachersSuperAnn321">'[1]Teaching Est'!$J$290</definedName>
    <definedName name="TeachersSuperAnn322">'[1]Teaching Est'!$J$291</definedName>
    <definedName name="TeachersSuperAnn323">'[1]Teaching Est'!$J$292</definedName>
    <definedName name="TeachersSuperAnn324">'[1]Teaching Est'!$J$293</definedName>
    <definedName name="TeachersSuperAnn325">'[1]Teaching Est'!$J$294</definedName>
    <definedName name="TeachersSuperAnn326">'[1]Teaching Est'!$J$295</definedName>
    <definedName name="TeachersSuperAnn327">'[1]Teaching Est'!$J$296</definedName>
    <definedName name="TeachersSuperAnn328">'[1]Teaching Est'!$J$297</definedName>
    <definedName name="TeachersSuperAnn329">'[1]Teaching Est'!$J$298</definedName>
    <definedName name="TeachersSuperAnn33">'[1]Teaching Est'!#REF!</definedName>
    <definedName name="TeachersSuperAnn330">'[1]Teaching Est'!$J$299</definedName>
    <definedName name="TeachersSuperAnn331">'[1]Teaching Est'!$J$300</definedName>
    <definedName name="TeachersSuperAnn332">'[1]Teaching Est'!$J$301</definedName>
    <definedName name="TeachersSuperAnn333">'[1]Teaching Est'!$J$302</definedName>
    <definedName name="TeachersSuperAnn334">'[1]Teaching Est'!$J$303</definedName>
    <definedName name="TeachersSuperAnn335">'[1]Teaching Est'!$J$304</definedName>
    <definedName name="TeachersSuperAnn336">'[1]Teaching Est'!$J$305</definedName>
    <definedName name="TeachersSuperAnn337">'[1]Teaching Est'!$J$306</definedName>
    <definedName name="TeachersSuperAnn338">'[1]Teaching Est'!$J$307</definedName>
    <definedName name="TeachersSuperAnn339">'[1]Teaching Est'!$J$308</definedName>
    <definedName name="TeachersSuperAnn34">'[1]Teaching Est'!#REF!</definedName>
    <definedName name="TeachersSuperAnn340">'[1]Teaching Est'!$J$309</definedName>
    <definedName name="TeachersSuperAnn341">'[1]Teaching Est'!$J$310</definedName>
    <definedName name="TeachersSuperAnn342">'[1]Teaching Est'!$J$311</definedName>
    <definedName name="TeachersSuperAnn343">'[1]Teaching Est'!$J$312</definedName>
    <definedName name="TeachersSuperAnn344">'[1]Teaching Est'!$J$313</definedName>
    <definedName name="TeachersSuperAnn345">'[1]Teaching Est'!$J$314</definedName>
    <definedName name="TeachersSuperAnn346">'[1]Teaching Est'!$J$316</definedName>
    <definedName name="TeachersSuperAnn347">'[1]Teaching Est'!$J$317</definedName>
    <definedName name="TeachersSuperAnn348">'[1]Teaching Est'!$J$318</definedName>
    <definedName name="TeachersSuperAnn349">'[1]Teaching Est'!$J$321</definedName>
    <definedName name="TeachersSuperAnn35">'[1]Teaching Est'!$J$33</definedName>
    <definedName name="TeachersSuperAnn350">'[1]Teaching Est'!$J$322</definedName>
    <definedName name="TeachersSuperAnn351">'[1]Teaching Est'!$J$323</definedName>
    <definedName name="TeachersSuperAnn352">'[1]Teaching Est'!$J$324</definedName>
    <definedName name="TeachersSuperAnn353">'[1]Teaching Est'!$J$325</definedName>
    <definedName name="TeachersSuperAnn354">'[1]Teaching Est'!$J$326</definedName>
    <definedName name="TeachersSuperAnn355">'[1]Teaching Est'!$J$327</definedName>
    <definedName name="TeachersSuperAnn356">'[1]Teaching Est'!$J$328</definedName>
    <definedName name="TeachersSuperAnn357">'[1]Teaching Est'!$J$329</definedName>
    <definedName name="TeachersSuperAnn358">'[1]Teaching Est'!$J$330</definedName>
    <definedName name="TeachersSuperAnn36">'[1]Teaching Est'!#REF!</definedName>
    <definedName name="TeachersSuperAnn37">'[1]Teaching Est'!#REF!</definedName>
    <definedName name="TeachersSuperAnn38">'[1]Teaching Est'!$J$34</definedName>
    <definedName name="TeachersSuperAnn39">'[1]Teaching Est'!$J$35</definedName>
    <definedName name="TeachersSuperAnn4">'[1]Teaching Est'!#REF!</definedName>
    <definedName name="TeachersSuperAnn40">'[1]Teaching Est'!#REF!</definedName>
    <definedName name="TeachersSuperAnn41">'[1]Teaching Est'!#REF!</definedName>
    <definedName name="TeachersSuperAnn42">'[1]Teaching Est'!$J$36</definedName>
    <definedName name="TeachersSuperAnn43">'[1]Teaching Est'!#REF!</definedName>
    <definedName name="TeachersSuperAnn44">'[1]Teaching Est'!$J$37</definedName>
    <definedName name="TeachersSuperAnn45">'[1]Teaching Est'!#REF!</definedName>
    <definedName name="TeachersSuperAnn46">'[1]Teaching Est'!#REF!</definedName>
    <definedName name="TeachersSuperAnn47">'[1]Teaching Est'!$J$38</definedName>
    <definedName name="TeachersSuperAnn48">'[1]Teaching Est'!#REF!</definedName>
    <definedName name="TeachersSuperAnn49">'[1]Teaching Est'!#REF!</definedName>
    <definedName name="TeachersSuperAnn5">'[1]Teaching Est'!#REF!</definedName>
    <definedName name="TeachersSuperAnn50">'[1]Teaching Est'!$J$39</definedName>
    <definedName name="TeachersSuperAnn51">'[1]Teaching Est'!#REF!</definedName>
    <definedName name="TeachersSuperAnn52">'[1]Teaching Est'!#REF!</definedName>
    <definedName name="TeachersSuperAnn53">'[1]Teaching Est'!$J$40</definedName>
    <definedName name="TeachersSuperAnn54">'[1]Teaching Est'!#REF!</definedName>
    <definedName name="TeachersSuperAnn55">'[1]Teaching Est'!#REF!</definedName>
    <definedName name="TeachersSuperAnn56">'[1]Teaching Est'!$J$41</definedName>
    <definedName name="TeachersSuperAnn57">'[1]Teaching Est'!#REF!</definedName>
    <definedName name="TeachersSuperAnn58">'[1]Teaching Est'!#REF!</definedName>
    <definedName name="TeachersSuperAnn59">'[1]Teaching Est'!$J$42</definedName>
    <definedName name="TeachersSuperAnn6">'[1]Teaching Est'!$J$14</definedName>
    <definedName name="TeachersSuperAnn60">'[1]Teaching Est'!#REF!</definedName>
    <definedName name="TeachersSuperAnn61">'[1]Teaching Est'!#REF!</definedName>
    <definedName name="TeachersSuperAnn62">'[1]Teaching Est'!$J$43</definedName>
    <definedName name="TeachersSuperAnn63">'[1]Teaching Est'!#REF!</definedName>
    <definedName name="TeachersSuperAnn64">'[1]Teaching Est'!#REF!</definedName>
    <definedName name="TeachersSuperAnn65">'[1]Teaching Est'!$J$44</definedName>
    <definedName name="TeachersSuperAnn66">'[1]Teaching Est'!#REF!</definedName>
    <definedName name="TeachersSuperAnn67">'[1]Teaching Est'!#REF!</definedName>
    <definedName name="TeachersSuperAnn68">'[1]Teaching Est'!$J$45</definedName>
    <definedName name="TeachersSuperAnn69">'[1]Teaching Est'!#REF!</definedName>
    <definedName name="TeachersSuperAnn7">'[1]Teaching Est'!#REF!</definedName>
    <definedName name="TeachersSuperAnn70">'[1]Teaching Est'!#REF!</definedName>
    <definedName name="TeachersSuperAnn71">'[1]Teaching Est'!$J$46</definedName>
    <definedName name="TeachersSuperAnn72">'[1]Teaching Est'!#REF!</definedName>
    <definedName name="TeachersSuperAnn73">'[1]Teaching Est'!#REF!</definedName>
    <definedName name="TeachersSuperAnn74">'[1]Teaching Est'!#REF!</definedName>
    <definedName name="TeachersSuperAnn75">'[1]Teaching Est'!$J$47</definedName>
    <definedName name="TeachersSuperAnn76">'[1]Teaching Est'!$J$48</definedName>
    <definedName name="TeachersSuperAnn77">'[1]Teaching Est'!$J$49</definedName>
    <definedName name="TeachersSuperAnn78">'[1]Teaching Est'!$J$50</definedName>
    <definedName name="TeachersSuperAnn79">'[1]Teaching Est'!$J$51</definedName>
    <definedName name="TeachersSuperAnn8">'[1]Teaching Est'!#REF!</definedName>
    <definedName name="TeachersSuperAnn80">'[1]Teaching Est'!$J$52</definedName>
    <definedName name="TeachersSuperAnn81">'[1]Teaching Est'!$J$53</definedName>
    <definedName name="TeachersSuperAnn82">'[1]Teaching Est'!$J$54</definedName>
    <definedName name="TeachersSuperAnn83">'[1]Teaching Est'!$J$55</definedName>
    <definedName name="TeachersSuperAnn84">'[1]Teaching Est'!$J$56</definedName>
    <definedName name="TeachersSuperAnn85">'[1]Teaching Est'!$J$57</definedName>
    <definedName name="TeachersSuperAnn86">'[1]Teaching Est'!$J$58</definedName>
    <definedName name="TeachersSuperAnn87">'[1]Teaching Est'!$J$59</definedName>
    <definedName name="TeachersSuperAnn88">'[1]Teaching Est'!$J$60</definedName>
    <definedName name="TeachersSuperAnn89">'[1]Teaching Est'!$J$61</definedName>
    <definedName name="TeachersSuperAnn9">'[1]Teaching Est'!$J$15</definedName>
    <definedName name="TeachersSuperAnn90">'[1]Teaching Est'!$J$62</definedName>
    <definedName name="TeachersSuperAnn91">'[1]Teaching Est'!$J$63</definedName>
    <definedName name="TeachersSuperAnn92">'[1]Teaching Est'!$J$64</definedName>
    <definedName name="TeachersSuperAnn93">'[1]Teaching Est'!$J$65</definedName>
    <definedName name="TeachersSuperAnn94">'[1]Teaching Est'!$J$66</definedName>
    <definedName name="TeachersSuperAnn95">'[1]Teaching Est'!$J$67</definedName>
    <definedName name="TeachersSuperAnn96">'[1]Teaching Est'!$J$68</definedName>
    <definedName name="TeachersSuperAnn97">'[1]Teaching Est'!$J$69</definedName>
    <definedName name="TeachersSuperAnn98">'[1]Teaching Est'!$J$70</definedName>
    <definedName name="TeachersSuperAnn99">'[1]Teaching Est'!$J$71</definedName>
    <definedName name="TeachsalA">'[1]Teachers data A'!$A$2:$M$67</definedName>
    <definedName name="TeachsalS">'[1]Teachers data S'!$A$2:$M$74</definedName>
    <definedName name="teachtotal">#REF!</definedName>
    <definedName name="Total_Notional_SEN">#REF!</definedName>
    <definedName name="Total_Primary_funding">#REF!</definedName>
    <definedName name="Total_Secondary_Funding">#REF!</definedName>
    <definedName name="TotalFTEs">IF(ISNA(MATCH(TEXT(DfESNum,0),DfESNums,0)),"School number not found",OFFSET(School,MATCH(TEXT(DfESNum,0),DfESNums,0)-1,10,1,1))</definedName>
    <definedName name="TotalFunds">IF(ISNA(MATCH(TEXT(DfESNum,0),DfESNums,0)),"School number not found",OFFSET(School,MATCH(TEXT(DfESNum,0),DfESNums,0)-1,33,1,1))</definedName>
    <definedName name="Wage">'[1]Manual data'!$A$4:$C$9</definedName>
    <definedName name="WagedPayAward">'[1]Manual Est'!$D$92</definedName>
    <definedName name="WelfareClassAssFirstAidNI53">'[1]APTC Est'!$O$187</definedName>
    <definedName name="WelfareClassAssFirstAidNI54">'[1]APTC Est'!$O$188</definedName>
    <definedName name="WelfareClassAssFirstAidNI55">'[1]APTC Est'!$O$189</definedName>
    <definedName name="WelfareClassAsstFirstAidSuperAnn53">'[1]APTC Est'!$N$187</definedName>
    <definedName name="WelfareClassAsstFirstAidSuperAnn54">'[1]APTC Est'!$N$188</definedName>
    <definedName name="WelfareClassAsstFirstAidSuperAnn55">'[1]APTC Est'!$N$189</definedName>
    <definedName name="WelfareClassAsstNI1">'[1]APTC Est'!$O$84</definedName>
    <definedName name="WelfareClassAsstNI10">'[1]APTC Est'!$O$93</definedName>
    <definedName name="WelfareClassAsstNI100">'[1]APTC Est'!$O$183</definedName>
    <definedName name="WelfareClassAsstNI101">'[1]APTC Est'!$O$184</definedName>
    <definedName name="WelfareClassAsstNI102">'[1]APTC Est'!$O$185</definedName>
    <definedName name="WelfareClassAsstNI11">'[1]APTC Est'!$O$94</definedName>
    <definedName name="WelfareClassAsstNI12">'[1]APTC Est'!$O$95</definedName>
    <definedName name="WelfareClassAsstNI13">'[1]APTC Est'!$O$96</definedName>
    <definedName name="WelfareClassAsstNI14">'[1]APTC Est'!$O$97</definedName>
    <definedName name="WelfareClassAsstNI15">'[1]APTC Est'!$O$98</definedName>
    <definedName name="WelfareClassAsstNI16">'[1]APTC Est'!$O$99</definedName>
    <definedName name="WelfareClassAsstNI17">'[1]APTC Est'!$O$100</definedName>
    <definedName name="WelfareClassAsstNI18">'[1]APTC Est'!$O$101</definedName>
    <definedName name="WelfareClassAsstNI19">'[1]APTC Est'!$O$102</definedName>
    <definedName name="WelfareClassAsstNI2">'[1]APTC Est'!$O$85</definedName>
    <definedName name="WelfareClassAsstNI20">'[1]APTC Est'!$O$103</definedName>
    <definedName name="WelfareClassAsstNI21">'[1]APTC Est'!$O$104</definedName>
    <definedName name="WelfareClassAsstNI22">'[1]APTC Est'!$O$105</definedName>
    <definedName name="WelfareClassAsstNI23">'[1]APTC Est'!$O$106</definedName>
    <definedName name="WelfareClassAsstNI24">'[1]APTC Est'!$O$107</definedName>
    <definedName name="WelfareClassAsstNI25">'[1]APTC Est'!$O$108</definedName>
    <definedName name="WelfareClassAsstNI26">'[1]APTC Est'!$O$109</definedName>
    <definedName name="WelfareClassAsstNI27">'[1]APTC Est'!$O$110</definedName>
    <definedName name="WelfareClassAsstNI28">'[1]APTC Est'!$O$111</definedName>
    <definedName name="WelfareClassAsstNI29">'[1]APTC Est'!$O$112</definedName>
    <definedName name="WelfareClassAsstNI3">'[1]APTC Est'!$O$86</definedName>
    <definedName name="WelfareClassAsstNI30">'[1]APTC Est'!$O$113</definedName>
    <definedName name="WelfareClassAsstNI31">'[1]APTC Est'!$O$114</definedName>
    <definedName name="WelfareClassAsstNI32">'[1]APTC Est'!$O$115</definedName>
    <definedName name="WelfareClassAsstNI33">'[1]APTC Est'!$O$116</definedName>
    <definedName name="WelfareClassAsstNI34">'[1]APTC Est'!$O$117</definedName>
    <definedName name="WelfareClassAsstNI35">'[1]APTC Est'!$O$118</definedName>
    <definedName name="WelfareClassAsstNI36">'[1]APTC Est'!$O$119</definedName>
    <definedName name="WelfareClassAsstNI37">'[1]APTC Est'!$O$120</definedName>
    <definedName name="WelfareClassAsstNI38">'[1]APTC Est'!$O$121</definedName>
    <definedName name="WelfareClassAsstNI39">'[1]APTC Est'!$O$122</definedName>
    <definedName name="WelfareClassAsstNI4">'[1]APTC Est'!$O$87</definedName>
    <definedName name="WelfareClassAsstNI40">'[1]APTC Est'!$O$123</definedName>
    <definedName name="WelfareClassAsstNI41">'[1]APTC Est'!$O$124</definedName>
    <definedName name="WelfareClassAsstNI42">'[1]APTC Est'!$O$125</definedName>
    <definedName name="WelfareClassAsstNI43">'[1]APTC Est'!$O$126</definedName>
    <definedName name="WelfareClassAsstNI44">'[1]APTC Est'!$O$127</definedName>
    <definedName name="WelfareClassAsstNI45">'[1]APTC Est'!$O$128</definedName>
    <definedName name="WelfareClassAsstNI46">'[1]APTC Est'!$O$129</definedName>
    <definedName name="WelfareClassAsstNI47">'[1]APTC Est'!$O$130</definedName>
    <definedName name="WelfareClassAsstNI48">'[1]APTC Est'!$O$131</definedName>
    <definedName name="WelfareClassAsstNI49">'[1]APTC Est'!$O$132</definedName>
    <definedName name="WelfareClassAsstNI5">'[1]APTC Est'!$O$88</definedName>
    <definedName name="WelfareClassAsstNI50">'[1]APTC Est'!$O$133</definedName>
    <definedName name="WelfareClassAsstNI51">'[1]APTC Est'!$O$134</definedName>
    <definedName name="WelfareClassAsstNI52">'[1]APTC Est'!$O$135</definedName>
    <definedName name="WelfareClassAsstNI53">'[1]APTC Est'!$O$136</definedName>
    <definedName name="WelfareClassAsstNI54">'[1]APTC Est'!$O$137</definedName>
    <definedName name="WelfareClassAsstNI55">'[1]APTC Est'!$O$138</definedName>
    <definedName name="WelfareClassAsstNI56">'[1]APTC Est'!$O$139</definedName>
    <definedName name="WelfareClassAsstNI57">'[1]APTC Est'!$O$140</definedName>
    <definedName name="WelfareClassAsstNI58">'[1]APTC Est'!$O$141</definedName>
    <definedName name="WelfareClassAsstNI59">'[1]APTC Est'!$O$142</definedName>
    <definedName name="WelfareClassAsstNI6">'[1]APTC Est'!$O$89</definedName>
    <definedName name="WelfareClassAsstNI60">'[1]APTC Est'!$O$143</definedName>
    <definedName name="WelfareClassAsstNI61">'[1]APTC Est'!$O$144</definedName>
    <definedName name="WelfareClassAsstNI62">'[1]APTC Est'!$O$145</definedName>
    <definedName name="WelfareClassAsstNI63">'[1]APTC Est'!$O$146</definedName>
    <definedName name="WelfareClassAsstNI64">'[1]APTC Est'!$O$147</definedName>
    <definedName name="WelfareClassAsstNI65">'[1]APTC Est'!$O$148</definedName>
    <definedName name="WelfareClassAsstNI66">'[1]APTC Est'!$O$149</definedName>
    <definedName name="WelfareClassAsstNI67">'[1]APTC Est'!$O$150</definedName>
    <definedName name="WelfareClassAsstNI68">'[1]APTC Est'!$O$151</definedName>
    <definedName name="WelfareClassAsstNI69">'[1]APTC Est'!$O$152</definedName>
    <definedName name="WelfareClassAsstNI7">'[1]APTC Est'!$O$90</definedName>
    <definedName name="WelfareClassAsstNI70">'[1]APTC Est'!$O$153</definedName>
    <definedName name="WelfareClassAsstNI71">'[1]APTC Est'!$O$154</definedName>
    <definedName name="WelfareClassAsstNI72">'[1]APTC Est'!$O$155</definedName>
    <definedName name="WelfareClassAsstNI73">'[1]APTC Est'!$O$156</definedName>
    <definedName name="WelfareClassAsstNI74">'[1]APTC Est'!$O$157</definedName>
    <definedName name="WelfareClassAsstNI75">'[1]APTC Est'!$O$158</definedName>
    <definedName name="WelfareClassAsstNI76">'[1]APTC Est'!$O$159</definedName>
    <definedName name="WelfareClassAsstNI77">'[1]APTC Est'!$O$160</definedName>
    <definedName name="WelfareClassAsstNI78">'[1]APTC Est'!$O$161</definedName>
    <definedName name="WelfareClassAsstNI79">'[1]APTC Est'!$O$162</definedName>
    <definedName name="WelfareClassAsstNI8">'[1]APTC Est'!$O$91</definedName>
    <definedName name="WelfareClassAsstNI80">'[1]APTC Est'!$O$163</definedName>
    <definedName name="WelfareClassAsstNI81">'[1]APTC Est'!$O$164</definedName>
    <definedName name="WelfareClassAsstNI82">'[1]APTC Est'!$O$165</definedName>
    <definedName name="WelfareClassAsstNI83">'[1]APTC Est'!$O$166</definedName>
    <definedName name="WelfareClassAsstNI84">'[1]APTC Est'!$O$167</definedName>
    <definedName name="WelfareClassAsstNI85">'[1]APTC Est'!$O$168</definedName>
    <definedName name="WelfareClassAsstNI86">'[1]APTC Est'!$O$169</definedName>
    <definedName name="WelfareClassAsstNI87">'[1]APTC Est'!$O$170</definedName>
    <definedName name="WelfareClassAsstNI88">'[1]APTC Est'!$O$171</definedName>
    <definedName name="WelfareClassAsstNI89">'[1]APTC Est'!$O$172</definedName>
    <definedName name="WelfareClassAsstNI9">'[1]APTC Est'!$O$92</definedName>
    <definedName name="WelfareClassAsstNI90">'[1]APTC Est'!$O$173</definedName>
    <definedName name="WelfareClassAsstNI91">'[1]APTC Est'!$O$174</definedName>
    <definedName name="WelfareClassAsstNI92">'[1]APTC Est'!$O$175</definedName>
    <definedName name="WelfareClassAsstNI93">'[1]APTC Est'!$O$176</definedName>
    <definedName name="WelfareClassAsstNI94">'[1]APTC Est'!$O$177</definedName>
    <definedName name="WelfareClassAsstNI95">'[1]APTC Est'!$O$178</definedName>
    <definedName name="WelfareClassAsstNI96">'[1]APTC Est'!$O$179</definedName>
    <definedName name="WelfareClassAsstNI97">'[1]APTC Est'!$O$180</definedName>
    <definedName name="WelfareClassAsstNI98">'[1]APTC Est'!$O$181</definedName>
    <definedName name="WelfareClassAsstNI99">'[1]APTC Est'!$O$182</definedName>
    <definedName name="WelfareClassAsstSuperAnn1">'[1]APTC Est'!$N$84</definedName>
    <definedName name="WelfareClassAsstSuperAnn10">'[1]APTC Est'!$N$93</definedName>
    <definedName name="WelfareClassAsstSuperAnn100">'[1]APTC Est'!$N$183</definedName>
    <definedName name="WelfareClassAsstSuperAnn101">'[1]APTC Est'!$N$184</definedName>
    <definedName name="WelfareClassAsstSuperAnn102">'[1]APTC Est'!$N$185</definedName>
    <definedName name="WelfareClassAsstSuperAnn11">'[1]APTC Est'!$N$94</definedName>
    <definedName name="WelfareClassAsstSuperAnn12">'[1]APTC Est'!$N$95</definedName>
    <definedName name="WelfareClassAsstSuperAnn13">'[1]APTC Est'!$N$96</definedName>
    <definedName name="WelfareClassAsstSuperAnn14">'[1]APTC Est'!$N$97</definedName>
    <definedName name="WelfareClassAsstSuperAnn15">'[1]APTC Est'!$N$98</definedName>
    <definedName name="WelfareClassAsstSuperAnn16">'[1]APTC Est'!$N$99</definedName>
    <definedName name="WelfareClassAsstSuperAnn17">'[1]APTC Est'!$N$100</definedName>
    <definedName name="WelfareClassAsstSuperAnn18">'[1]APTC Est'!$N$101</definedName>
    <definedName name="WelfareClassAsstSuperAnn19">'[1]APTC Est'!$N$102</definedName>
    <definedName name="WelfareClassAsstSuperAnn2">'[1]APTC Est'!$N$85</definedName>
    <definedName name="WelfareClassAsstSuperAnn20">'[1]APTC Est'!$N$103</definedName>
    <definedName name="WelfareClassAsstSuperAnn21">'[1]APTC Est'!$N$104</definedName>
    <definedName name="WelfareClassAsstSuperAnn22">'[1]APTC Est'!$N$105</definedName>
    <definedName name="WelfareClassAsstSuperAnn23">'[1]APTC Est'!$N$106</definedName>
    <definedName name="WelfareClassAsstSuperAnn24">'[1]APTC Est'!$N$107</definedName>
    <definedName name="WelfareClassAsstSuperAnn25">'[1]APTC Est'!$N$108</definedName>
    <definedName name="WelfareClassAsstSuperAnn26">'[1]APTC Est'!$N$109</definedName>
    <definedName name="WelfareClassAsstSuperAnn27">'[1]APTC Est'!$N$110</definedName>
    <definedName name="WelfareClassAsstSuperAnn28">'[1]APTC Est'!$N$111</definedName>
    <definedName name="WelfareClassAsstSuperAnn29">'[1]APTC Est'!$N$112</definedName>
    <definedName name="WelfareClassAsstSuperAnn3">'[1]APTC Est'!$N$86</definedName>
    <definedName name="WelfareClassAsstSuperAnn30">'[1]APTC Est'!$N$113</definedName>
    <definedName name="WelfareClassAsstSuperAnn31">'[1]APTC Est'!$N$114</definedName>
    <definedName name="WelfareClassAsstSuperAnn32">'[1]APTC Est'!$N$115</definedName>
    <definedName name="WelfareClassAsstSuperAnn33">'[1]APTC Est'!$N$116</definedName>
    <definedName name="WelfareClassAsstSuperAnn34">'[1]APTC Est'!$N$117</definedName>
    <definedName name="WelfareClassAsstSuperAnn35">'[1]APTC Est'!$N$118</definedName>
    <definedName name="WelfareClassAsstSuperAnn36">'[1]APTC Est'!$N$119</definedName>
    <definedName name="WelfareClassAsstSuperAnn37">'[1]APTC Est'!$N$120</definedName>
    <definedName name="WelfareClassAsstSuperAnn38">'[1]APTC Est'!$N$121</definedName>
    <definedName name="WelfareClassAsstSuperAnn39">'[1]APTC Est'!$N$122</definedName>
    <definedName name="WelfareClassAsstSuperAnn4">'[1]APTC Est'!$N$87</definedName>
    <definedName name="WelfareClassAsstSuperAnn40">'[1]APTC Est'!$N$123</definedName>
    <definedName name="WelfareClassAsstSuperAnn41">'[1]APTC Est'!$N$124</definedName>
    <definedName name="WelfareClassAsstSuperAnn42">'[1]APTC Est'!$N$125</definedName>
    <definedName name="WelfareClassAsstSuperAnn43">'[1]APTC Est'!$N$126</definedName>
    <definedName name="WelfareClassAsstSuperAnn44">'[1]APTC Est'!$N$127</definedName>
    <definedName name="WelfareClassAsstSuperAnn45">'[1]APTC Est'!$N$128</definedName>
    <definedName name="WelfareClassAsstSuperAnn46">'[1]APTC Est'!$N$129</definedName>
    <definedName name="WelfareClassAsstSuperAnn47">'[1]APTC Est'!$N$130</definedName>
    <definedName name="WelfareClassAsstSuperAnn48">'[1]APTC Est'!$N$131</definedName>
    <definedName name="WelfareClassAsstSuperAnn49">'[1]APTC Est'!$N$132</definedName>
    <definedName name="WelfareClassAsstSuperAnn5">'[1]APTC Est'!$N$88</definedName>
    <definedName name="WelfareClassAsstSuperAnn50">'[1]APTC Est'!$N$133</definedName>
    <definedName name="WelfareClassAsstSuperAnn51">'[1]APTC Est'!$N$134</definedName>
    <definedName name="WelfareClassAsstSuperAnn52">'[1]APTC Est'!$N$135</definedName>
    <definedName name="WelfareClassAsstSuperAnn53">'[1]APTC Est'!$N$136</definedName>
    <definedName name="WelfareClassAsstSuperAnn54">'[1]APTC Est'!$N$137</definedName>
    <definedName name="WelfareClassAsstSuperAnn55">'[1]APTC Est'!$N$138</definedName>
    <definedName name="WelfareClassAsstSuperAnn56">'[1]APTC Est'!$N$139</definedName>
    <definedName name="WelfareClassAsstSuperAnn57">'[1]APTC Est'!$N$140</definedName>
    <definedName name="WelfareClassAsstSuperAnn58">'[1]APTC Est'!$N$141</definedName>
    <definedName name="WelfareClassAsstSuperAnn59">'[1]APTC Est'!$N$142</definedName>
    <definedName name="WelfareClassAsstSuperAnn6">'[1]APTC Est'!$N$89</definedName>
    <definedName name="WelfareClassAsstSuperAnn60">'[1]APTC Est'!$N$143</definedName>
    <definedName name="WelfareClassAsstSuperAnn61">'[1]APTC Est'!$N$144</definedName>
    <definedName name="WelfareClassAsstSuperAnn62">'[1]APTC Est'!$N$145</definedName>
    <definedName name="WelfareClassAsstSuperAnn63">'[1]APTC Est'!$N$146</definedName>
    <definedName name="WelfareClassAsstSuperAnn64">'[1]APTC Est'!$N$147</definedName>
    <definedName name="WelfareClassAsstSuperAnn65">'[1]APTC Est'!$N$148</definedName>
    <definedName name="WelfareClassAsstSuperAnn66">'[1]APTC Est'!$N$149</definedName>
    <definedName name="WelfareClassAsstSuperAnn67">'[1]APTC Est'!$N$150</definedName>
    <definedName name="WelfareClassAsstSuperAnn68">'[1]APTC Est'!$N$151</definedName>
    <definedName name="WelfareClassAsstSuperAnn69">'[1]APTC Est'!$N$152</definedName>
    <definedName name="WelfareClassAsstSuperAnn7">'[1]APTC Est'!$N$90</definedName>
    <definedName name="WelfareClassAsstSuperAnn70">'[1]APTC Est'!$N$153</definedName>
    <definedName name="WelfareClassAsstSuperAnn71">'[1]APTC Est'!$N$154</definedName>
    <definedName name="WelfareClassAsstSuperAnn72">'[1]APTC Est'!$N$155</definedName>
    <definedName name="WelfareClassAsstSuperAnn73">'[1]APTC Est'!$N$156</definedName>
    <definedName name="WelfareClassAsstSuperAnn74">'[1]APTC Est'!$N$157</definedName>
    <definedName name="WelfareClassAsstSuperAnn75">'[1]APTC Est'!$N$158</definedName>
    <definedName name="WelfareClassAsstSuperAnn76">'[1]APTC Est'!$N$159</definedName>
    <definedName name="WelfareClassAsstSuperAnn77">'[1]APTC Est'!$N$160</definedName>
    <definedName name="WelfareClassAsstSuperAnn78">'[1]APTC Est'!$N$161</definedName>
    <definedName name="WelfareClassAsstSuperAnn79">'[1]APTC Est'!$N$162</definedName>
    <definedName name="WelfareClassAsstSuperAnn8">'[1]APTC Est'!$N$91</definedName>
    <definedName name="WelfareClassAsstSuperAnn80">'[1]APTC Est'!$N$163</definedName>
    <definedName name="WelfareClassAsstSuperAnn81">'[1]APTC Est'!$N$164</definedName>
    <definedName name="WelfareClassAsstSuperAnn82">'[1]APTC Est'!$N$165</definedName>
    <definedName name="WelfareClassAsstSuperAnn83">'[1]APTC Est'!$N$166</definedName>
    <definedName name="WelfareClassAsstSuperAnn84">'[1]APTC Est'!$N$167</definedName>
    <definedName name="WelfareClassAsstSuperAnn85">'[1]APTC Est'!$N$168</definedName>
    <definedName name="WelfareClassAsstSuperAnn86">'[1]APTC Est'!$N$169</definedName>
    <definedName name="WelfareClassAsstSuperAnn87">'[1]APTC Est'!$N$170</definedName>
    <definedName name="WelfareClassAsstSuperAnn88">'[1]APTC Est'!$N$171</definedName>
    <definedName name="WelfareClassAsstSuperAnn89">'[1]APTC Est'!$N$172</definedName>
    <definedName name="WelfareClassAsstSuperAnn9">'[1]APTC Est'!$N$92</definedName>
    <definedName name="WelfareClassAsstSuperAnn90">'[1]APTC Est'!$N$173</definedName>
    <definedName name="WelfareClassAsstSuperAnn91">'[1]APTC Est'!$N$174</definedName>
    <definedName name="WelfareClassAsstSuperAnn92">'[1]APTC Est'!$N$175</definedName>
    <definedName name="WelfareClassAsstSuperAnn93">'[1]APTC Est'!$N$176</definedName>
    <definedName name="WelfareClassAsstSuperAnn94">'[1]APTC Est'!$N$177</definedName>
    <definedName name="WelfareClassAsstSuperAnn95">'[1]APTC Est'!$N$178</definedName>
    <definedName name="WelfareClassAsstSuperAnn96">'[1]APTC Est'!$N$179</definedName>
    <definedName name="WelfareClassAsstSuperAnn97">'[1]APTC Est'!$N$180</definedName>
    <definedName name="WelfareClassAsstSuperAnn98">'[1]APTC Est'!$N$181</definedName>
    <definedName name="WelfareClassAsstSuperAnn99">'[1]APTC Est'!$N$182</definedName>
  </definedNames>
  <calcPr calcId="145621"/>
</workbook>
</file>

<file path=xl/calcChain.xml><?xml version="1.0" encoding="utf-8"?>
<calcChain xmlns="http://schemas.openxmlformats.org/spreadsheetml/2006/main">
  <c r="D102" i="26" l="1"/>
  <c r="AH111" i="26"/>
  <c r="AG111" i="26" l="1"/>
  <c r="J108" i="26" l="1"/>
  <c r="Q108" i="26" s="1"/>
  <c r="S108" i="26" s="1"/>
  <c r="J109" i="26"/>
  <c r="Q109" i="26" s="1"/>
  <c r="S109" i="26" s="1"/>
  <c r="J110" i="26"/>
  <c r="Q110" i="26" s="1"/>
  <c r="S110" i="26" s="1"/>
  <c r="AI110" i="26" l="1"/>
  <c r="AJ110" i="26"/>
  <c r="AI108" i="26"/>
  <c r="AJ108" i="26"/>
  <c r="AJ109" i="26"/>
  <c r="AI109" i="26"/>
  <c r="D16" i="32"/>
  <c r="F16" i="32"/>
  <c r="P16" i="32"/>
  <c r="O16" i="32"/>
  <c r="N16" i="32"/>
  <c r="M16" i="32"/>
  <c r="L16" i="32"/>
  <c r="K16" i="32"/>
  <c r="J16" i="32"/>
  <c r="C16" i="32"/>
  <c r="Q15" i="32"/>
  <c r="Q14" i="32"/>
  <c r="Q13" i="32"/>
  <c r="F111" i="26"/>
  <c r="Q16" i="32" l="1"/>
  <c r="E13" i="32"/>
  <c r="E14" i="32"/>
  <c r="E15" i="32"/>
  <c r="T15" i="32" l="1"/>
  <c r="W110" i="26" s="1"/>
  <c r="AA15" i="32"/>
  <c r="AD110" i="26" s="1"/>
  <c r="Y15" i="32"/>
  <c r="AB110" i="26" s="1"/>
  <c r="W15" i="32"/>
  <c r="Z110" i="26" s="1"/>
  <c r="U15" i="32"/>
  <c r="X110" i="26" s="1"/>
  <c r="S15" i="32"/>
  <c r="V110" i="26" s="1"/>
  <c r="G15" i="32"/>
  <c r="AB15" i="32"/>
  <c r="AE110" i="26" s="1"/>
  <c r="Z15" i="32"/>
  <c r="AC110" i="26" s="1"/>
  <c r="X15" i="32"/>
  <c r="AA110" i="26" s="1"/>
  <c r="V15" i="32"/>
  <c r="Y110" i="26" s="1"/>
  <c r="R15" i="32"/>
  <c r="U110" i="26" s="1"/>
  <c r="G14" i="32"/>
  <c r="AB14" i="32"/>
  <c r="AE109" i="26" s="1"/>
  <c r="R13" i="32"/>
  <c r="E16" i="32"/>
  <c r="AA13" i="32"/>
  <c r="AD108" i="26" s="1"/>
  <c r="G13" i="32"/>
  <c r="Z14" i="32"/>
  <c r="AC109" i="26" s="1"/>
  <c r="V14" i="32"/>
  <c r="Y109" i="26" s="1"/>
  <c r="R14" i="32"/>
  <c r="U109" i="26" s="1"/>
  <c r="W13" i="32"/>
  <c r="Z108" i="26" s="1"/>
  <c r="S13" i="32"/>
  <c r="V108" i="26" s="1"/>
  <c r="AB13" i="32"/>
  <c r="AE108" i="26" s="1"/>
  <c r="X13" i="32"/>
  <c r="Y14" i="32"/>
  <c r="AB109" i="26" s="1"/>
  <c r="AA14" i="32"/>
  <c r="W14" i="32"/>
  <c r="Z109" i="26" s="1"/>
  <c r="X14" i="32"/>
  <c r="AA109" i="26" s="1"/>
  <c r="T14" i="32"/>
  <c r="W109" i="26" s="1"/>
  <c r="Y13" i="32"/>
  <c r="AB108" i="26" s="1"/>
  <c r="U13" i="32"/>
  <c r="X108" i="26" s="1"/>
  <c r="V13" i="32"/>
  <c r="Z13" i="32"/>
  <c r="AC108" i="26" s="1"/>
  <c r="T13" i="32"/>
  <c r="U14" i="32"/>
  <c r="X109" i="26" s="1"/>
  <c r="S14" i="32"/>
  <c r="V109" i="26" s="1"/>
  <c r="W16" i="32"/>
  <c r="Z16" i="32"/>
  <c r="AB16" i="32"/>
  <c r="Y16" i="32" l="1"/>
  <c r="S16" i="32"/>
  <c r="T16" i="32"/>
  <c r="W108" i="26"/>
  <c r="V16" i="32"/>
  <c r="Y108" i="26"/>
  <c r="AA16" i="32"/>
  <c r="AD109" i="26"/>
  <c r="X16" i="32"/>
  <c r="AA108" i="26"/>
  <c r="R16" i="32"/>
  <c r="U108" i="26"/>
  <c r="G16" i="32"/>
  <c r="U16" i="32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P13" i="26" l="1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2" i="26"/>
  <c r="P111" i="26" l="1"/>
  <c r="D86" i="30"/>
  <c r="E86" i="30"/>
  <c r="F86" i="30"/>
  <c r="C86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L9" i="30"/>
  <c r="M9" i="30"/>
  <c r="N9" i="30"/>
  <c r="O9" i="30"/>
  <c r="P9" i="30"/>
  <c r="Q9" i="30"/>
  <c r="R9" i="30"/>
  <c r="K9" i="30"/>
  <c r="J9" i="30"/>
  <c r="I9" i="30"/>
  <c r="H9" i="30"/>
  <c r="G9" i="30"/>
  <c r="Q86" i="30" l="1"/>
  <c r="O86" i="30"/>
  <c r="M86" i="30"/>
  <c r="K86" i="30"/>
  <c r="I86" i="30"/>
  <c r="G86" i="30"/>
  <c r="R86" i="30"/>
  <c r="P86" i="30"/>
  <c r="N86" i="30"/>
  <c r="L86" i="30"/>
  <c r="J86" i="30"/>
  <c r="H86" i="30"/>
  <c r="G81" i="20"/>
  <c r="E33" i="25" l="1"/>
  <c r="G33" i="25"/>
  <c r="J19" i="25"/>
  <c r="G19" i="25" l="1"/>
  <c r="F19" i="25"/>
  <c r="E19" i="25"/>
  <c r="C19" i="25"/>
  <c r="D13" i="26" l="1"/>
  <c r="D13" i="29"/>
  <c r="AD87" i="22"/>
  <c r="AD88" i="22"/>
  <c r="AD89" i="22"/>
  <c r="AD94" i="22"/>
  <c r="AD95" i="22"/>
  <c r="AD96" i="22"/>
  <c r="AD97" i="22"/>
  <c r="AD98" i="22"/>
  <c r="AD99" i="22"/>
  <c r="AD100" i="22"/>
  <c r="AD101" i="22"/>
  <c r="AD102" i="22"/>
  <c r="AD103" i="22"/>
  <c r="AD104" i="22"/>
  <c r="AD105" i="22"/>
  <c r="AD106" i="22"/>
  <c r="AD107" i="22"/>
  <c r="AD108" i="22"/>
  <c r="N91" i="22"/>
  <c r="N92" i="22"/>
  <c r="N93" i="22"/>
  <c r="N94" i="22"/>
  <c r="N90" i="22"/>
  <c r="K15" i="26"/>
  <c r="K18" i="26"/>
  <c r="K20" i="26"/>
  <c r="K22" i="26"/>
  <c r="K24" i="26"/>
  <c r="K25" i="26"/>
  <c r="K31" i="26"/>
  <c r="K33" i="26"/>
  <c r="K36" i="26"/>
  <c r="K38" i="26"/>
  <c r="K41" i="26"/>
  <c r="K42" i="26"/>
  <c r="K43" i="26"/>
  <c r="K49" i="26"/>
  <c r="K59" i="26"/>
  <c r="K63" i="26"/>
  <c r="K70" i="26"/>
  <c r="K71" i="26"/>
  <c r="K77" i="26"/>
  <c r="K81" i="26"/>
  <c r="K82" i="26"/>
  <c r="K89" i="26"/>
  <c r="K93" i="26"/>
  <c r="K96" i="26"/>
  <c r="K99" i="26"/>
  <c r="K102" i="26"/>
  <c r="K106" i="26"/>
  <c r="K12" i="26"/>
  <c r="O90" i="22"/>
  <c r="M86" i="22"/>
  <c r="L86" i="22"/>
  <c r="I86" i="22"/>
  <c r="H86" i="22"/>
  <c r="G86" i="22"/>
  <c r="F86" i="22"/>
  <c r="E86" i="22"/>
  <c r="D86" i="22"/>
  <c r="C86" i="22"/>
  <c r="AB32" i="25"/>
  <c r="AA32" i="25"/>
  <c r="Z32" i="25"/>
  <c r="Y32" i="25"/>
  <c r="X32" i="25"/>
  <c r="W32" i="25"/>
  <c r="V32" i="25"/>
  <c r="U32" i="25"/>
  <c r="T32" i="25"/>
  <c r="S32" i="25"/>
  <c r="R32" i="25"/>
  <c r="Q32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Z94" i="22"/>
  <c r="Y94" i="22"/>
  <c r="X94" i="22"/>
  <c r="W94" i="22"/>
  <c r="V94" i="22"/>
  <c r="U94" i="22"/>
  <c r="T94" i="22"/>
  <c r="S94" i="22"/>
  <c r="R94" i="22"/>
  <c r="Q94" i="22"/>
  <c r="P94" i="22"/>
  <c r="O94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Z90" i="22"/>
  <c r="Y90" i="22"/>
  <c r="X90" i="22"/>
  <c r="W90" i="22"/>
  <c r="V90" i="22"/>
  <c r="U90" i="22"/>
  <c r="T90" i="22"/>
  <c r="S90" i="22"/>
  <c r="R90" i="22"/>
  <c r="Q90" i="22"/>
  <c r="P90" i="22"/>
  <c r="E94" i="22"/>
  <c r="D94" i="22"/>
  <c r="C94" i="22"/>
  <c r="F91" i="22"/>
  <c r="F92" i="22"/>
  <c r="F93" i="22"/>
  <c r="F90" i="22"/>
  <c r="F94" i="22" s="1"/>
  <c r="G94" i="22" s="1"/>
  <c r="G91" i="22"/>
  <c r="G92" i="22"/>
  <c r="G93" i="22"/>
  <c r="G90" i="22"/>
  <c r="J85" i="22"/>
  <c r="K85" i="22" s="1"/>
  <c r="N85" i="22" s="1"/>
  <c r="J84" i="22"/>
  <c r="K84" i="22" s="1"/>
  <c r="N84" i="22" s="1"/>
  <c r="J83" i="22"/>
  <c r="K83" i="22" s="1"/>
  <c r="N83" i="22" s="1"/>
  <c r="J82" i="22"/>
  <c r="K82" i="22" s="1"/>
  <c r="N82" i="22" s="1"/>
  <c r="J20" i="22"/>
  <c r="K20" i="22" s="1"/>
  <c r="N20" i="22" s="1"/>
  <c r="K14" i="26" s="1"/>
  <c r="AD20" i="22" s="1"/>
  <c r="J21" i="22"/>
  <c r="K21" i="22" s="1"/>
  <c r="N21" i="22" s="1"/>
  <c r="K16" i="26" s="1"/>
  <c r="AD21" i="22" s="1"/>
  <c r="J22" i="22"/>
  <c r="K22" i="22" s="1"/>
  <c r="N22" i="22" s="1"/>
  <c r="K17" i="26" s="1"/>
  <c r="AD22" i="22" s="1"/>
  <c r="J23" i="22"/>
  <c r="K23" i="22" s="1"/>
  <c r="N23" i="22" s="1"/>
  <c r="K19" i="26" s="1"/>
  <c r="AD23" i="22" s="1"/>
  <c r="J24" i="22"/>
  <c r="K24" i="22" s="1"/>
  <c r="N24" i="22" s="1"/>
  <c r="K21" i="26" s="1"/>
  <c r="AD24" i="22" s="1"/>
  <c r="J25" i="22"/>
  <c r="K25" i="22" s="1"/>
  <c r="N25" i="22" s="1"/>
  <c r="K23" i="26" s="1"/>
  <c r="AD25" i="22" s="1"/>
  <c r="J26" i="22"/>
  <c r="K26" i="22" s="1"/>
  <c r="N26" i="22" s="1"/>
  <c r="K26" i="26" s="1"/>
  <c r="AD26" i="22" s="1"/>
  <c r="J27" i="22"/>
  <c r="K27" i="22" s="1"/>
  <c r="N27" i="22" s="1"/>
  <c r="K27" i="26" s="1"/>
  <c r="AD27" i="22" s="1"/>
  <c r="J28" i="22"/>
  <c r="K28" i="22" s="1"/>
  <c r="N28" i="22" s="1"/>
  <c r="K28" i="26" s="1"/>
  <c r="AD28" i="22" s="1"/>
  <c r="J29" i="22"/>
  <c r="K29" i="22" s="1"/>
  <c r="N29" i="22" s="1"/>
  <c r="K29" i="26" s="1"/>
  <c r="AD29" i="22" s="1"/>
  <c r="J30" i="22"/>
  <c r="K30" i="22" s="1"/>
  <c r="N30" i="22" s="1"/>
  <c r="K30" i="26" s="1"/>
  <c r="AD30" i="22" s="1"/>
  <c r="J31" i="22"/>
  <c r="K31" i="22" s="1"/>
  <c r="N31" i="22" s="1"/>
  <c r="K32" i="26" s="1"/>
  <c r="AD31" i="22" s="1"/>
  <c r="J32" i="22"/>
  <c r="K32" i="22" s="1"/>
  <c r="N32" i="22" s="1"/>
  <c r="K34" i="26" s="1"/>
  <c r="AD32" i="22" s="1"/>
  <c r="J33" i="22"/>
  <c r="K33" i="22" s="1"/>
  <c r="N33" i="22" s="1"/>
  <c r="K35" i="26" s="1"/>
  <c r="AD33" i="22" s="1"/>
  <c r="J34" i="22"/>
  <c r="K34" i="22" s="1"/>
  <c r="N34" i="22" s="1"/>
  <c r="K37" i="26" s="1"/>
  <c r="AD34" i="22" s="1"/>
  <c r="J35" i="22"/>
  <c r="K35" i="22" s="1"/>
  <c r="N35" i="22" s="1"/>
  <c r="K39" i="26" s="1"/>
  <c r="AD35" i="22" s="1"/>
  <c r="J36" i="22"/>
  <c r="K36" i="22" s="1"/>
  <c r="N36" i="22" s="1"/>
  <c r="K40" i="26" s="1"/>
  <c r="AD36" i="22" s="1"/>
  <c r="J37" i="22"/>
  <c r="K37" i="22" s="1"/>
  <c r="N37" i="22" s="1"/>
  <c r="K44" i="26" s="1"/>
  <c r="AD37" i="22" s="1"/>
  <c r="J38" i="22"/>
  <c r="K38" i="22" s="1"/>
  <c r="N38" i="22" s="1"/>
  <c r="K45" i="26" s="1"/>
  <c r="AD38" i="22" s="1"/>
  <c r="J39" i="22"/>
  <c r="K39" i="22" s="1"/>
  <c r="N39" i="22" s="1"/>
  <c r="K46" i="26" s="1"/>
  <c r="AD39" i="22" s="1"/>
  <c r="J40" i="22"/>
  <c r="K40" i="22" s="1"/>
  <c r="N40" i="22" s="1"/>
  <c r="K47" i="26" s="1"/>
  <c r="AD40" i="22" s="1"/>
  <c r="J41" i="22"/>
  <c r="K41" i="22" s="1"/>
  <c r="N41" i="22" s="1"/>
  <c r="K50" i="26" s="1"/>
  <c r="AD41" i="22" s="1"/>
  <c r="J42" i="22"/>
  <c r="K42" i="22" s="1"/>
  <c r="N42" i="22" s="1"/>
  <c r="K52" i="26" s="1"/>
  <c r="AD42" i="22" s="1"/>
  <c r="J43" i="22"/>
  <c r="K43" i="22" s="1"/>
  <c r="N43" i="22" s="1"/>
  <c r="K53" i="26" s="1"/>
  <c r="J44" i="22"/>
  <c r="K44" i="22" s="1"/>
  <c r="N44" i="22" s="1"/>
  <c r="K54" i="26" s="1"/>
  <c r="AD44" i="22" s="1"/>
  <c r="J45" i="22"/>
  <c r="K45" i="22" s="1"/>
  <c r="N45" i="22" s="1"/>
  <c r="K56" i="26" s="1"/>
  <c r="AD45" i="22" s="1"/>
  <c r="J46" i="22"/>
  <c r="K46" i="22" s="1"/>
  <c r="N46" i="22" s="1"/>
  <c r="K57" i="26" s="1"/>
  <c r="AD46" i="22" s="1"/>
  <c r="J47" i="22"/>
  <c r="K47" i="22" s="1"/>
  <c r="N47" i="22" s="1"/>
  <c r="K58" i="26" s="1"/>
  <c r="AD47" i="22" s="1"/>
  <c r="J48" i="22"/>
  <c r="K48" i="22" s="1"/>
  <c r="N48" i="22" s="1"/>
  <c r="K60" i="26" s="1"/>
  <c r="AD48" i="22" s="1"/>
  <c r="J49" i="22"/>
  <c r="K49" i="22" s="1"/>
  <c r="N49" i="22" s="1"/>
  <c r="K68" i="26" s="1"/>
  <c r="AD49" i="22" s="1"/>
  <c r="J50" i="22"/>
  <c r="K50" i="22" s="1"/>
  <c r="N50" i="22" s="1"/>
  <c r="K61" i="26" s="1"/>
  <c r="AD50" i="22" s="1"/>
  <c r="J51" i="22"/>
  <c r="K51" i="22" s="1"/>
  <c r="N51" i="22" s="1"/>
  <c r="K62" i="26" s="1"/>
  <c r="AD51" i="22" s="1"/>
  <c r="J52" i="22"/>
  <c r="K52" i="22" s="1"/>
  <c r="N52" i="22" s="1"/>
  <c r="K65" i="26" s="1"/>
  <c r="AD52" i="22" s="1"/>
  <c r="J53" i="22"/>
  <c r="K53" i="22" s="1"/>
  <c r="N53" i="22" s="1"/>
  <c r="J54" i="22"/>
  <c r="K54" i="22" s="1"/>
  <c r="N54" i="22" s="1"/>
  <c r="J55" i="22"/>
  <c r="K55" i="22" s="1"/>
  <c r="N55" i="22" s="1"/>
  <c r="J56" i="22"/>
  <c r="K56" i="22" s="1"/>
  <c r="N56" i="22" s="1"/>
  <c r="J57" i="22"/>
  <c r="K57" i="22" s="1"/>
  <c r="N57" i="22" s="1"/>
  <c r="J58" i="22"/>
  <c r="K58" i="22" s="1"/>
  <c r="N58" i="22" s="1"/>
  <c r="J59" i="22"/>
  <c r="K59" i="22" s="1"/>
  <c r="N59" i="22" s="1"/>
  <c r="J60" i="22"/>
  <c r="K60" i="22" s="1"/>
  <c r="N60" i="22" s="1"/>
  <c r="J61" i="22"/>
  <c r="K61" i="22" s="1"/>
  <c r="N61" i="22" s="1"/>
  <c r="J62" i="22"/>
  <c r="K62" i="22" s="1"/>
  <c r="N62" i="22" s="1"/>
  <c r="J63" i="22"/>
  <c r="K63" i="22" s="1"/>
  <c r="N63" i="22" s="1"/>
  <c r="J64" i="22"/>
  <c r="K64" i="22" s="1"/>
  <c r="N64" i="22" s="1"/>
  <c r="J65" i="22"/>
  <c r="K65" i="22" s="1"/>
  <c r="N65" i="22" s="1"/>
  <c r="J66" i="22"/>
  <c r="K66" i="22" s="1"/>
  <c r="N66" i="22" s="1"/>
  <c r="J67" i="22"/>
  <c r="K67" i="22" s="1"/>
  <c r="N67" i="22" s="1"/>
  <c r="J68" i="22"/>
  <c r="K68" i="22" s="1"/>
  <c r="N68" i="22" s="1"/>
  <c r="J69" i="22"/>
  <c r="K69" i="22" s="1"/>
  <c r="N69" i="22" s="1"/>
  <c r="J70" i="22"/>
  <c r="K70" i="22" s="1"/>
  <c r="N70" i="22" s="1"/>
  <c r="J71" i="22"/>
  <c r="K71" i="22" s="1"/>
  <c r="N71" i="22" s="1"/>
  <c r="J72" i="22"/>
  <c r="K72" i="22" s="1"/>
  <c r="N72" i="22" s="1"/>
  <c r="J73" i="22"/>
  <c r="K73" i="22" s="1"/>
  <c r="N73" i="22" s="1"/>
  <c r="J74" i="22"/>
  <c r="K74" i="22" s="1"/>
  <c r="N74" i="22" s="1"/>
  <c r="J75" i="22"/>
  <c r="K75" i="22" s="1"/>
  <c r="N75" i="22" s="1"/>
  <c r="J76" i="22"/>
  <c r="K76" i="22" s="1"/>
  <c r="N76" i="22" s="1"/>
  <c r="J77" i="22"/>
  <c r="K77" i="22" s="1"/>
  <c r="N77" i="22" s="1"/>
  <c r="J78" i="22"/>
  <c r="K78" i="22" s="1"/>
  <c r="N78" i="22" s="1"/>
  <c r="J79" i="22"/>
  <c r="K79" i="22" s="1"/>
  <c r="N79" i="22" s="1"/>
  <c r="J80" i="22"/>
  <c r="K80" i="22" s="1"/>
  <c r="N80" i="22" s="1"/>
  <c r="J81" i="22"/>
  <c r="K81" i="22" s="1"/>
  <c r="N81" i="22" s="1"/>
  <c r="J19" i="22"/>
  <c r="G34" i="25"/>
  <c r="G32" i="25"/>
  <c r="G31" i="25"/>
  <c r="G30" i="25"/>
  <c r="G29" i="25"/>
  <c r="G28" i="25"/>
  <c r="G27" i="25"/>
  <c r="G26" i="25"/>
  <c r="G25" i="25"/>
  <c r="G24" i="25"/>
  <c r="G23" i="25"/>
  <c r="I33" i="25"/>
  <c r="L88" i="26"/>
  <c r="E34" i="25"/>
  <c r="K107" i="26" l="1"/>
  <c r="AD43" i="22" s="1"/>
  <c r="K19" i="22"/>
  <c r="J86" i="22"/>
  <c r="K105" i="26"/>
  <c r="AD81" i="22" s="1"/>
  <c r="Z81" i="22"/>
  <c r="Y81" i="22"/>
  <c r="X81" i="22"/>
  <c r="W81" i="22"/>
  <c r="V81" i="22"/>
  <c r="U81" i="22"/>
  <c r="T81" i="22"/>
  <c r="S81" i="22"/>
  <c r="R81" i="22"/>
  <c r="Q81" i="22"/>
  <c r="P81" i="22"/>
  <c r="O81" i="22"/>
  <c r="K104" i="26"/>
  <c r="AD80" i="22" s="1"/>
  <c r="Z80" i="22"/>
  <c r="Y80" i="22"/>
  <c r="X80" i="22"/>
  <c r="W80" i="22"/>
  <c r="V80" i="22"/>
  <c r="U80" i="22"/>
  <c r="T80" i="22"/>
  <c r="S80" i="22"/>
  <c r="R80" i="22"/>
  <c r="Q80" i="22"/>
  <c r="P80" i="22"/>
  <c r="O80" i="22"/>
  <c r="K103" i="26"/>
  <c r="AD79" i="22" s="1"/>
  <c r="Z79" i="22"/>
  <c r="Y79" i="22"/>
  <c r="X79" i="22"/>
  <c r="W79" i="22"/>
  <c r="V79" i="22"/>
  <c r="U79" i="22"/>
  <c r="T79" i="22"/>
  <c r="S79" i="22"/>
  <c r="R79" i="22"/>
  <c r="Q79" i="22"/>
  <c r="P79" i="22"/>
  <c r="O79" i="22"/>
  <c r="K101" i="26"/>
  <c r="AD78" i="22" s="1"/>
  <c r="Z78" i="22"/>
  <c r="Y78" i="22"/>
  <c r="X78" i="22"/>
  <c r="W78" i="22"/>
  <c r="V78" i="22"/>
  <c r="U78" i="22"/>
  <c r="T78" i="22"/>
  <c r="S78" i="22"/>
  <c r="R78" i="22"/>
  <c r="Q78" i="22"/>
  <c r="P78" i="22"/>
  <c r="O78" i="22"/>
  <c r="K100" i="26"/>
  <c r="AD77" i="22" s="1"/>
  <c r="Z77" i="22"/>
  <c r="Y77" i="22"/>
  <c r="X77" i="22"/>
  <c r="W77" i="22"/>
  <c r="V77" i="22"/>
  <c r="U77" i="22"/>
  <c r="T77" i="22"/>
  <c r="S77" i="22"/>
  <c r="R77" i="22"/>
  <c r="Q77" i="22"/>
  <c r="P77" i="22"/>
  <c r="O77" i="22"/>
  <c r="K98" i="26"/>
  <c r="AD76" i="22" s="1"/>
  <c r="Z76" i="22"/>
  <c r="Y76" i="22"/>
  <c r="X76" i="22"/>
  <c r="W76" i="22"/>
  <c r="V76" i="22"/>
  <c r="U76" i="22"/>
  <c r="T76" i="22"/>
  <c r="S76" i="22"/>
  <c r="R76" i="22"/>
  <c r="Q76" i="22"/>
  <c r="P76" i="22"/>
  <c r="O76" i="22"/>
  <c r="K97" i="26"/>
  <c r="AD75" i="22" s="1"/>
  <c r="Z75" i="22"/>
  <c r="Y75" i="22"/>
  <c r="X75" i="22"/>
  <c r="W75" i="22"/>
  <c r="V75" i="22"/>
  <c r="U75" i="22"/>
  <c r="T75" i="22"/>
  <c r="S75" i="22"/>
  <c r="R75" i="22"/>
  <c r="Q75" i="22"/>
  <c r="P75" i="22"/>
  <c r="O75" i="22"/>
  <c r="K95" i="26"/>
  <c r="AD74" i="22" s="1"/>
  <c r="Z74" i="22"/>
  <c r="Y74" i="22"/>
  <c r="X74" i="22"/>
  <c r="W74" i="22"/>
  <c r="V74" i="22"/>
  <c r="U74" i="22"/>
  <c r="T74" i="22"/>
  <c r="S74" i="22"/>
  <c r="R74" i="22"/>
  <c r="Q74" i="22"/>
  <c r="P74" i="22"/>
  <c r="O74" i="22"/>
  <c r="K94" i="26"/>
  <c r="AD73" i="22" s="1"/>
  <c r="Z73" i="22"/>
  <c r="Y73" i="22"/>
  <c r="X73" i="22"/>
  <c r="W73" i="22"/>
  <c r="V73" i="22"/>
  <c r="U73" i="22"/>
  <c r="T73" i="22"/>
  <c r="S73" i="22"/>
  <c r="R73" i="22"/>
  <c r="Q73" i="22"/>
  <c r="P73" i="22"/>
  <c r="O73" i="22"/>
  <c r="K92" i="26"/>
  <c r="AD72" i="22" s="1"/>
  <c r="Z72" i="22"/>
  <c r="Y72" i="22"/>
  <c r="X72" i="22"/>
  <c r="W72" i="22"/>
  <c r="V72" i="22"/>
  <c r="U72" i="22"/>
  <c r="T72" i="22"/>
  <c r="S72" i="22"/>
  <c r="R72" i="22"/>
  <c r="Q72" i="22"/>
  <c r="P72" i="22"/>
  <c r="O72" i="22"/>
  <c r="K91" i="26"/>
  <c r="AD71" i="22" s="1"/>
  <c r="Z71" i="22"/>
  <c r="Y71" i="22"/>
  <c r="X71" i="22"/>
  <c r="W71" i="22"/>
  <c r="V71" i="22"/>
  <c r="U71" i="22"/>
  <c r="T71" i="22"/>
  <c r="S71" i="22"/>
  <c r="R71" i="22"/>
  <c r="Q71" i="22"/>
  <c r="P71" i="22"/>
  <c r="O71" i="22"/>
  <c r="K90" i="26"/>
  <c r="AD70" i="22" s="1"/>
  <c r="Z70" i="22"/>
  <c r="Y70" i="22"/>
  <c r="X70" i="22"/>
  <c r="W70" i="22"/>
  <c r="V70" i="22"/>
  <c r="U70" i="22"/>
  <c r="T70" i="22"/>
  <c r="S70" i="22"/>
  <c r="R70" i="22"/>
  <c r="Q70" i="22"/>
  <c r="P70" i="22"/>
  <c r="O70" i="22"/>
  <c r="K88" i="26"/>
  <c r="AD69" i="22" s="1"/>
  <c r="Z69" i="22"/>
  <c r="Y69" i="22"/>
  <c r="X69" i="22"/>
  <c r="W69" i="22"/>
  <c r="V69" i="22"/>
  <c r="U69" i="22"/>
  <c r="T69" i="22"/>
  <c r="S69" i="22"/>
  <c r="R69" i="22"/>
  <c r="Q69" i="22"/>
  <c r="P69" i="22"/>
  <c r="O69" i="22"/>
  <c r="K87" i="26"/>
  <c r="AD68" i="22" s="1"/>
  <c r="Z68" i="22"/>
  <c r="Y68" i="22"/>
  <c r="X68" i="22"/>
  <c r="W68" i="22"/>
  <c r="V68" i="22"/>
  <c r="U68" i="22"/>
  <c r="T68" i="22"/>
  <c r="S68" i="22"/>
  <c r="R68" i="22"/>
  <c r="Q68" i="22"/>
  <c r="P68" i="22"/>
  <c r="O68" i="22"/>
  <c r="K86" i="26"/>
  <c r="AD67" i="22" s="1"/>
  <c r="Z67" i="22"/>
  <c r="Y67" i="22"/>
  <c r="X67" i="22"/>
  <c r="W67" i="22"/>
  <c r="V67" i="22"/>
  <c r="U67" i="22"/>
  <c r="T67" i="22"/>
  <c r="S67" i="22"/>
  <c r="R67" i="22"/>
  <c r="Q67" i="22"/>
  <c r="P67" i="22"/>
  <c r="O67" i="22"/>
  <c r="K85" i="26"/>
  <c r="AD66" i="22" s="1"/>
  <c r="Z66" i="22"/>
  <c r="Y66" i="22"/>
  <c r="X66" i="22"/>
  <c r="W66" i="22"/>
  <c r="V66" i="22"/>
  <c r="U66" i="22"/>
  <c r="T66" i="22"/>
  <c r="S66" i="22"/>
  <c r="R66" i="22"/>
  <c r="Q66" i="22"/>
  <c r="P66" i="22"/>
  <c r="O66" i="22"/>
  <c r="K84" i="26"/>
  <c r="AD65" i="22" s="1"/>
  <c r="Z65" i="22"/>
  <c r="Y65" i="22"/>
  <c r="X65" i="22"/>
  <c r="W65" i="22"/>
  <c r="V65" i="22"/>
  <c r="U65" i="22"/>
  <c r="T65" i="22"/>
  <c r="S65" i="22"/>
  <c r="R65" i="22"/>
  <c r="Q65" i="22"/>
  <c r="P65" i="22"/>
  <c r="O65" i="22"/>
  <c r="K83" i="26"/>
  <c r="AD64" i="22" s="1"/>
  <c r="Z64" i="22"/>
  <c r="Y64" i="22"/>
  <c r="X64" i="22"/>
  <c r="W64" i="22"/>
  <c r="V64" i="22"/>
  <c r="U64" i="22"/>
  <c r="T64" i="22"/>
  <c r="S64" i="22"/>
  <c r="R64" i="22"/>
  <c r="Q64" i="22"/>
  <c r="P64" i="22"/>
  <c r="O64" i="22"/>
  <c r="K80" i="26"/>
  <c r="AD63" i="22" s="1"/>
  <c r="Z63" i="22"/>
  <c r="Y63" i="22"/>
  <c r="X63" i="22"/>
  <c r="W63" i="22"/>
  <c r="V63" i="22"/>
  <c r="U63" i="22"/>
  <c r="T63" i="22"/>
  <c r="S63" i="22"/>
  <c r="R63" i="22"/>
  <c r="Q63" i="22"/>
  <c r="P63" i="22"/>
  <c r="O63" i="22"/>
  <c r="K79" i="26"/>
  <c r="AD62" i="22" s="1"/>
  <c r="Z62" i="22"/>
  <c r="Y62" i="22"/>
  <c r="X62" i="22"/>
  <c r="W62" i="22"/>
  <c r="V62" i="22"/>
  <c r="U62" i="22"/>
  <c r="T62" i="22"/>
  <c r="S62" i="22"/>
  <c r="R62" i="22"/>
  <c r="Q62" i="22"/>
  <c r="P62" i="22"/>
  <c r="O62" i="22"/>
  <c r="K78" i="26"/>
  <c r="AD61" i="22" s="1"/>
  <c r="Z61" i="22"/>
  <c r="Y61" i="22"/>
  <c r="X61" i="22"/>
  <c r="W61" i="22"/>
  <c r="V61" i="22"/>
  <c r="U61" i="22"/>
  <c r="T61" i="22"/>
  <c r="S61" i="22"/>
  <c r="R61" i="22"/>
  <c r="Q61" i="22"/>
  <c r="P61" i="22"/>
  <c r="O61" i="22"/>
  <c r="K76" i="26"/>
  <c r="AD60" i="22" s="1"/>
  <c r="Z60" i="22"/>
  <c r="Y60" i="22"/>
  <c r="X60" i="22"/>
  <c r="W60" i="22"/>
  <c r="V60" i="22"/>
  <c r="U60" i="22"/>
  <c r="T60" i="22"/>
  <c r="S60" i="22"/>
  <c r="R60" i="22"/>
  <c r="Q60" i="22"/>
  <c r="P60" i="22"/>
  <c r="O60" i="22"/>
  <c r="K75" i="26"/>
  <c r="AD59" i="22" s="1"/>
  <c r="Z59" i="22"/>
  <c r="Y59" i="22"/>
  <c r="X59" i="22"/>
  <c r="W59" i="22"/>
  <c r="V59" i="22"/>
  <c r="U59" i="22"/>
  <c r="T59" i="22"/>
  <c r="S59" i="22"/>
  <c r="R59" i="22"/>
  <c r="Q59" i="22"/>
  <c r="P59" i="22"/>
  <c r="O59" i="22"/>
  <c r="K74" i="26"/>
  <c r="AD58" i="22" s="1"/>
  <c r="Z58" i="22"/>
  <c r="Y58" i="22"/>
  <c r="X58" i="22"/>
  <c r="W58" i="22"/>
  <c r="V58" i="22"/>
  <c r="U58" i="22"/>
  <c r="T58" i="22"/>
  <c r="S58" i="22"/>
  <c r="R58" i="22"/>
  <c r="Q58" i="22"/>
  <c r="P58" i="22"/>
  <c r="O58" i="22"/>
  <c r="K73" i="26"/>
  <c r="AD57" i="22" s="1"/>
  <c r="Z57" i="22"/>
  <c r="Y57" i="22"/>
  <c r="X57" i="22"/>
  <c r="W57" i="22"/>
  <c r="V57" i="22"/>
  <c r="U57" i="22"/>
  <c r="T57" i="22"/>
  <c r="S57" i="22"/>
  <c r="R57" i="22"/>
  <c r="Q57" i="22"/>
  <c r="P57" i="22"/>
  <c r="O57" i="22"/>
  <c r="K72" i="26"/>
  <c r="AD56" i="22" s="1"/>
  <c r="Z56" i="22"/>
  <c r="Y56" i="22"/>
  <c r="X56" i="22"/>
  <c r="W56" i="22"/>
  <c r="V56" i="22"/>
  <c r="U56" i="22"/>
  <c r="T56" i="22"/>
  <c r="S56" i="22"/>
  <c r="R56" i="22"/>
  <c r="Q56" i="22"/>
  <c r="P56" i="22"/>
  <c r="O56" i="22"/>
  <c r="K69" i="26"/>
  <c r="AD55" i="22" s="1"/>
  <c r="Z55" i="22"/>
  <c r="Y55" i="22"/>
  <c r="X55" i="22"/>
  <c r="W55" i="22"/>
  <c r="V55" i="22"/>
  <c r="U55" i="22"/>
  <c r="T55" i="22"/>
  <c r="S55" i="22"/>
  <c r="R55" i="22"/>
  <c r="Q55" i="22"/>
  <c r="P55" i="22"/>
  <c r="O55" i="22"/>
  <c r="K67" i="26"/>
  <c r="AD54" i="22" s="1"/>
  <c r="Z54" i="22"/>
  <c r="Y54" i="22"/>
  <c r="X54" i="22"/>
  <c r="W54" i="22"/>
  <c r="V54" i="22"/>
  <c r="U54" i="22"/>
  <c r="T54" i="22"/>
  <c r="S54" i="22"/>
  <c r="R54" i="22"/>
  <c r="Q54" i="22"/>
  <c r="P54" i="22"/>
  <c r="O54" i="22"/>
  <c r="K66" i="26"/>
  <c r="AD53" i="22" s="1"/>
  <c r="Z53" i="22"/>
  <c r="Y53" i="22"/>
  <c r="X53" i="22"/>
  <c r="W53" i="22"/>
  <c r="V53" i="22"/>
  <c r="K48" i="26"/>
  <c r="AD82" i="22" s="1"/>
  <c r="Z82" i="22"/>
  <c r="Y82" i="22"/>
  <c r="X82" i="22"/>
  <c r="W82" i="22"/>
  <c r="V82" i="22"/>
  <c r="U82" i="22"/>
  <c r="T82" i="22"/>
  <c r="S82" i="22"/>
  <c r="R82" i="22"/>
  <c r="Q82" i="22"/>
  <c r="P82" i="22"/>
  <c r="O82" i="22"/>
  <c r="K51" i="26"/>
  <c r="AD83" i="22" s="1"/>
  <c r="Z83" i="22"/>
  <c r="Y83" i="22"/>
  <c r="X83" i="22"/>
  <c r="W83" i="22"/>
  <c r="V83" i="22"/>
  <c r="U83" i="22"/>
  <c r="T83" i="22"/>
  <c r="S83" i="22"/>
  <c r="R83" i="22"/>
  <c r="Q83" i="22"/>
  <c r="P83" i="22"/>
  <c r="O83" i="22"/>
  <c r="K64" i="26"/>
  <c r="AD84" i="22" s="1"/>
  <c r="Z84" i="22"/>
  <c r="Y84" i="22"/>
  <c r="X84" i="22"/>
  <c r="W84" i="22"/>
  <c r="V84" i="22"/>
  <c r="U84" i="22"/>
  <c r="T84" i="22"/>
  <c r="S84" i="22"/>
  <c r="R84" i="22"/>
  <c r="Q84" i="22"/>
  <c r="P84" i="22"/>
  <c r="O84" i="22"/>
  <c r="K55" i="26"/>
  <c r="AD85" i="22" s="1"/>
  <c r="Z85" i="22"/>
  <c r="Y85" i="22"/>
  <c r="X85" i="22"/>
  <c r="W85" i="22"/>
  <c r="V85" i="22"/>
  <c r="U85" i="22"/>
  <c r="T85" i="22"/>
  <c r="S85" i="22"/>
  <c r="R85" i="22"/>
  <c r="Q85" i="22"/>
  <c r="P85" i="22"/>
  <c r="O85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O53" i="22"/>
  <c r="P53" i="22"/>
  <c r="Q53" i="22"/>
  <c r="R53" i="22"/>
  <c r="S53" i="22"/>
  <c r="T53" i="22"/>
  <c r="U53" i="22"/>
  <c r="AD92" i="22"/>
  <c r="AD90" i="22"/>
  <c r="J35" i="25"/>
  <c r="K35" i="25"/>
  <c r="L35" i="25"/>
  <c r="P19" i="25"/>
  <c r="O19" i="25"/>
  <c r="N19" i="25"/>
  <c r="M19" i="25"/>
  <c r="L19" i="25"/>
  <c r="K19" i="25"/>
  <c r="AD91" i="22" l="1"/>
  <c r="AD93" i="22"/>
  <c r="N19" i="22"/>
  <c r="K86" i="22"/>
  <c r="L37" i="25"/>
  <c r="K37" i="25"/>
  <c r="J37" i="25"/>
  <c r="M15" i="26"/>
  <c r="M16" i="26"/>
  <c r="M18" i="26"/>
  <c r="M25" i="26"/>
  <c r="M38" i="26"/>
  <c r="M48" i="26"/>
  <c r="M51" i="26"/>
  <c r="M53" i="26"/>
  <c r="M55" i="26"/>
  <c r="M57" i="26"/>
  <c r="M59" i="26"/>
  <c r="M63" i="26"/>
  <c r="M64" i="26"/>
  <c r="M77" i="26"/>
  <c r="M81" i="26"/>
  <c r="M82" i="26"/>
  <c r="M89" i="26"/>
  <c r="M93" i="26"/>
  <c r="M102" i="26"/>
  <c r="C12" i="29"/>
  <c r="D9" i="29" s="1"/>
  <c r="D16" i="29" s="1"/>
  <c r="C13" i="29"/>
  <c r="C14" i="29"/>
  <c r="K13" i="26" l="1"/>
  <c r="N86" i="22"/>
  <c r="AD86" i="22" s="1"/>
  <c r="O19" i="22"/>
  <c r="Z19" i="22"/>
  <c r="Y19" i="22"/>
  <c r="X19" i="22"/>
  <c r="W19" i="22"/>
  <c r="V19" i="22"/>
  <c r="U19" i="22"/>
  <c r="T19" i="22"/>
  <c r="S19" i="22"/>
  <c r="R19" i="22"/>
  <c r="Q19" i="22"/>
  <c r="P19" i="22"/>
  <c r="M20" i="26"/>
  <c r="D17" i="29"/>
  <c r="M19" i="26" s="1"/>
  <c r="D18" i="29"/>
  <c r="M39" i="26" s="1"/>
  <c r="D19" i="29"/>
  <c r="M73" i="26" s="1"/>
  <c r="D20" i="29"/>
  <c r="M69" i="26" s="1"/>
  <c r="D21" i="29"/>
  <c r="M86" i="26" s="1"/>
  <c r="D22" i="29"/>
  <c r="M88" i="26" s="1"/>
  <c r="D23" i="29"/>
  <c r="M101" i="26" s="1"/>
  <c r="D24" i="29"/>
  <c r="M100" i="26" s="1"/>
  <c r="D25" i="29"/>
  <c r="M65" i="26" s="1"/>
  <c r="D26" i="29"/>
  <c r="M17" i="26" s="1"/>
  <c r="D27" i="29"/>
  <c r="M28" i="26" s="1"/>
  <c r="D28" i="29"/>
  <c r="M34" i="26" s="1"/>
  <c r="D29" i="29"/>
  <c r="M35" i="26" s="1"/>
  <c r="D30" i="29"/>
  <c r="M70" i="26" s="1"/>
  <c r="D31" i="29"/>
  <c r="M78" i="26" s="1"/>
  <c r="D32" i="29"/>
  <c r="M79" i="26" s="1"/>
  <c r="D33" i="29"/>
  <c r="M52" i="26" s="1"/>
  <c r="D34" i="29"/>
  <c r="M56" i="26" s="1"/>
  <c r="D35" i="29"/>
  <c r="M60" i="26" s="1"/>
  <c r="D36" i="29"/>
  <c r="M80" i="26" s="1"/>
  <c r="D37" i="29"/>
  <c r="M14" i="26" s="1"/>
  <c r="D38" i="29"/>
  <c r="M21" i="26" s="1"/>
  <c r="D39" i="29"/>
  <c r="M27" i="26" s="1"/>
  <c r="D40" i="29"/>
  <c r="M29" i="26" s="1"/>
  <c r="D41" i="29"/>
  <c r="M30" i="26" s="1"/>
  <c r="D42" i="29"/>
  <c r="M37" i="26" s="1"/>
  <c r="D43" i="29"/>
  <c r="M45" i="26" s="1"/>
  <c r="D44" i="29"/>
  <c r="M46" i="26" s="1"/>
  <c r="D45" i="29"/>
  <c r="M50" i="26" s="1"/>
  <c r="D46" i="29"/>
  <c r="M54" i="26" s="1"/>
  <c r="D47" i="29"/>
  <c r="M58" i="26" s="1"/>
  <c r="D48" i="29"/>
  <c r="M103" i="26" s="1"/>
  <c r="D49" i="29"/>
  <c r="M61" i="26" s="1"/>
  <c r="D50" i="29"/>
  <c r="M62" i="26" s="1"/>
  <c r="D51" i="29"/>
  <c r="M72" i="26" s="1"/>
  <c r="D52" i="29"/>
  <c r="M75" i="26" s="1"/>
  <c r="D53" i="29"/>
  <c r="M92" i="26" s="1"/>
  <c r="D54" i="29"/>
  <c r="M98" i="26" s="1"/>
  <c r="D55" i="29"/>
  <c r="M104" i="26" s="1"/>
  <c r="D56" i="29"/>
  <c r="M44" i="26" s="1"/>
  <c r="D57" i="29"/>
  <c r="M94" i="26" s="1"/>
  <c r="D58" i="29"/>
  <c r="M66" i="26" s="1"/>
  <c r="D59" i="29"/>
  <c r="M95" i="26" s="1"/>
  <c r="D60" i="29"/>
  <c r="M97" i="26" s="1"/>
  <c r="D61" i="29"/>
  <c r="M47" i="26" s="1"/>
  <c r="D62" i="29"/>
  <c r="M67" i="26" s="1"/>
  <c r="D63" i="29"/>
  <c r="M74" i="26" s="1"/>
  <c r="D64" i="29"/>
  <c r="M85" i="26" s="1"/>
  <c r="D65" i="29"/>
  <c r="M83" i="26" s="1"/>
  <c r="D66" i="29"/>
  <c r="M84" i="26" s="1"/>
  <c r="D67" i="29"/>
  <c r="M87" i="26" s="1"/>
  <c r="D68" i="29"/>
  <c r="M90" i="26" s="1"/>
  <c r="D69" i="29"/>
  <c r="M91" i="26" s="1"/>
  <c r="D70" i="29"/>
  <c r="M40" i="26" s="1"/>
  <c r="D71" i="29"/>
  <c r="M76" i="26" s="1"/>
  <c r="D72" i="29"/>
  <c r="M68" i="26" s="1"/>
  <c r="D73" i="29"/>
  <c r="M26" i="26" s="1"/>
  <c r="D74" i="29"/>
  <c r="M105" i="26" s="1"/>
  <c r="D75" i="29"/>
  <c r="M33" i="26" s="1"/>
  <c r="D76" i="29"/>
  <c r="M32" i="26" s="1"/>
  <c r="D77" i="29"/>
  <c r="M99" i="26" s="1"/>
  <c r="D78" i="29"/>
  <c r="M31" i="26" s="1"/>
  <c r="D79" i="29"/>
  <c r="M12" i="26" s="1"/>
  <c r="D80" i="29"/>
  <c r="M42" i="26" s="1"/>
  <c r="D81" i="29"/>
  <c r="M24" i="26" s="1"/>
  <c r="D82" i="29"/>
  <c r="M22" i="26" s="1"/>
  <c r="D83" i="29"/>
  <c r="M49" i="26" s="1"/>
  <c r="D84" i="29"/>
  <c r="M41" i="26" s="1"/>
  <c r="D85" i="29"/>
  <c r="M71" i="26" s="1"/>
  <c r="D89" i="29"/>
  <c r="M107" i="26" s="1"/>
  <c r="D90" i="29"/>
  <c r="M23" i="26" s="1"/>
  <c r="D91" i="29"/>
  <c r="M106" i="26" s="1"/>
  <c r="D94" i="29"/>
  <c r="M43" i="26" s="1"/>
  <c r="D95" i="29"/>
  <c r="M96" i="26" s="1"/>
  <c r="D96" i="29"/>
  <c r="M36" i="26" s="1"/>
  <c r="D97" i="29"/>
  <c r="M13" i="26" s="1"/>
  <c r="M111" i="26" l="1"/>
  <c r="AD19" i="22"/>
  <c r="K111" i="26"/>
  <c r="P86" i="22"/>
  <c r="Q86" i="22"/>
  <c r="R86" i="22"/>
  <c r="S86" i="22"/>
  <c r="T86" i="22"/>
  <c r="U86" i="22"/>
  <c r="V86" i="22"/>
  <c r="W86" i="22"/>
  <c r="X86" i="22"/>
  <c r="Y86" i="22"/>
  <c r="Z86" i="22"/>
  <c r="O86" i="22"/>
  <c r="D12" i="29"/>
  <c r="Q79" i="24"/>
  <c r="AE82" i="26" s="1"/>
  <c r="P79" i="24"/>
  <c r="AD82" i="26" s="1"/>
  <c r="O79" i="24"/>
  <c r="AC82" i="26" s="1"/>
  <c r="N79" i="24"/>
  <c r="AB82" i="26" s="1"/>
  <c r="M79" i="24"/>
  <c r="AA82" i="26" s="1"/>
  <c r="L79" i="24"/>
  <c r="Z82" i="26" s="1"/>
  <c r="K79" i="24"/>
  <c r="Y82" i="26" s="1"/>
  <c r="J79" i="24"/>
  <c r="X82" i="26" s="1"/>
  <c r="I79" i="24"/>
  <c r="W82" i="26" s="1"/>
  <c r="H79" i="24"/>
  <c r="V82" i="26" s="1"/>
  <c r="G79" i="24"/>
  <c r="U82" i="26" s="1"/>
  <c r="F79" i="24"/>
  <c r="T82" i="26" s="1"/>
  <c r="Q56" i="24"/>
  <c r="AE59" i="26" s="1"/>
  <c r="P56" i="24"/>
  <c r="AD59" i="26" s="1"/>
  <c r="O56" i="24"/>
  <c r="AC59" i="26" s="1"/>
  <c r="N56" i="24"/>
  <c r="AB59" i="26" s="1"/>
  <c r="M56" i="24"/>
  <c r="AA59" i="26" s="1"/>
  <c r="L56" i="24"/>
  <c r="Z59" i="26" s="1"/>
  <c r="K56" i="24"/>
  <c r="Y59" i="26" s="1"/>
  <c r="J56" i="24"/>
  <c r="X59" i="26" s="1"/>
  <c r="I56" i="24"/>
  <c r="W59" i="26" s="1"/>
  <c r="H56" i="24"/>
  <c r="V59" i="26" s="1"/>
  <c r="G56" i="24"/>
  <c r="U59" i="26" s="1"/>
  <c r="F56" i="24"/>
  <c r="T59" i="26" s="1"/>
  <c r="Q16" i="24"/>
  <c r="AE18" i="26" s="1"/>
  <c r="P16" i="24"/>
  <c r="AD18" i="26" s="1"/>
  <c r="O16" i="24"/>
  <c r="AC18" i="26" s="1"/>
  <c r="N16" i="24"/>
  <c r="AB18" i="26" s="1"/>
  <c r="M16" i="24"/>
  <c r="AA18" i="26" s="1"/>
  <c r="L16" i="24"/>
  <c r="Z18" i="26" s="1"/>
  <c r="K16" i="24"/>
  <c r="Y18" i="26" s="1"/>
  <c r="J16" i="24"/>
  <c r="X18" i="26" s="1"/>
  <c r="I16" i="24"/>
  <c r="W18" i="26" s="1"/>
  <c r="H16" i="24"/>
  <c r="V18" i="26" s="1"/>
  <c r="G16" i="24"/>
  <c r="U18" i="26" s="1"/>
  <c r="F16" i="24"/>
  <c r="T18" i="26" s="1"/>
  <c r="M113" i="26" l="1"/>
  <c r="E13" i="29"/>
  <c r="D14" i="29"/>
  <c r="I9" i="24"/>
  <c r="I10" i="24"/>
  <c r="I11" i="24"/>
  <c r="I12" i="24"/>
  <c r="I13" i="24"/>
  <c r="W15" i="26" s="1"/>
  <c r="I14" i="24"/>
  <c r="W16" i="26" s="1"/>
  <c r="I15" i="24"/>
  <c r="I17" i="24"/>
  <c r="I18" i="24"/>
  <c r="I19" i="24"/>
  <c r="I20" i="24"/>
  <c r="I21" i="24"/>
  <c r="W23" i="26" s="1"/>
  <c r="I22" i="24"/>
  <c r="I23" i="24"/>
  <c r="W25" i="26" s="1"/>
  <c r="I24" i="24"/>
  <c r="I25" i="24"/>
  <c r="I26" i="24"/>
  <c r="I27" i="24"/>
  <c r="I28" i="24"/>
  <c r="I29" i="24"/>
  <c r="I30" i="24"/>
  <c r="I31" i="24"/>
  <c r="I32" i="24"/>
  <c r="I33" i="24"/>
  <c r="I34" i="24"/>
  <c r="W36" i="26" s="1"/>
  <c r="I35" i="24"/>
  <c r="I36" i="24"/>
  <c r="I37" i="24"/>
  <c r="I38" i="24"/>
  <c r="I39" i="24"/>
  <c r="I40" i="24"/>
  <c r="W43" i="26" s="1"/>
  <c r="I41" i="24"/>
  <c r="I42" i="24"/>
  <c r="I43" i="24"/>
  <c r="I44" i="24"/>
  <c r="I45" i="24"/>
  <c r="W48" i="26" s="1"/>
  <c r="I46" i="24"/>
  <c r="I47" i="24"/>
  <c r="I48" i="24"/>
  <c r="W51" i="26" s="1"/>
  <c r="I49" i="24"/>
  <c r="I50" i="24"/>
  <c r="W53" i="26" s="1"/>
  <c r="I51" i="24"/>
  <c r="I52" i="24"/>
  <c r="W55" i="26" s="1"/>
  <c r="I53" i="24"/>
  <c r="I54" i="24"/>
  <c r="I55" i="24"/>
  <c r="I57" i="24"/>
  <c r="I58" i="24"/>
  <c r="I59" i="24"/>
  <c r="I60" i="24"/>
  <c r="W63" i="26" s="1"/>
  <c r="I61" i="24"/>
  <c r="W64" i="26" s="1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W77" i="26" s="1"/>
  <c r="I75" i="24"/>
  <c r="I76" i="24"/>
  <c r="I77" i="24"/>
  <c r="I78" i="24"/>
  <c r="W81" i="26" s="1"/>
  <c r="I80" i="24"/>
  <c r="I81" i="24"/>
  <c r="I82" i="24"/>
  <c r="I83" i="24"/>
  <c r="I84" i="24"/>
  <c r="I85" i="24"/>
  <c r="I86" i="24"/>
  <c r="W89" i="26" s="1"/>
  <c r="I87" i="24"/>
  <c r="I88" i="24"/>
  <c r="I89" i="24"/>
  <c r="Q18" i="25"/>
  <c r="Q17" i="25"/>
  <c r="Q16" i="25"/>
  <c r="Q15" i="25"/>
  <c r="Q14" i="25"/>
  <c r="Q13" i="25"/>
  <c r="AB35" i="25"/>
  <c r="AA35" i="25"/>
  <c r="Z35" i="25"/>
  <c r="Y35" i="25"/>
  <c r="X35" i="25"/>
  <c r="W35" i="25"/>
  <c r="V35" i="25"/>
  <c r="U35" i="25"/>
  <c r="T35" i="25"/>
  <c r="S35" i="25"/>
  <c r="R35" i="25"/>
  <c r="Q35" i="25" l="1"/>
  <c r="Q19" i="25"/>
  <c r="Q37" i="25" s="1"/>
  <c r="I34" i="25"/>
  <c r="D93" i="26"/>
  <c r="L13" i="26"/>
  <c r="L14" i="26"/>
  <c r="L15" i="26"/>
  <c r="L16" i="26"/>
  <c r="L17" i="26"/>
  <c r="L18" i="26"/>
  <c r="L19" i="26"/>
  <c r="L20" i="26"/>
  <c r="L21" i="26"/>
  <c r="L23" i="26"/>
  <c r="L25" i="26"/>
  <c r="L26" i="26"/>
  <c r="L27" i="26"/>
  <c r="L28" i="26"/>
  <c r="L29" i="26"/>
  <c r="L30" i="26"/>
  <c r="L32" i="26"/>
  <c r="L33" i="26"/>
  <c r="L34" i="26"/>
  <c r="L35" i="26"/>
  <c r="L36" i="26"/>
  <c r="L37" i="26"/>
  <c r="L38" i="26"/>
  <c r="L39" i="26"/>
  <c r="L40" i="26"/>
  <c r="L43" i="26"/>
  <c r="L44" i="26"/>
  <c r="L45" i="26"/>
  <c r="L46" i="26"/>
  <c r="L47" i="26"/>
  <c r="L48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87" i="26"/>
  <c r="L89" i="26"/>
  <c r="L90" i="26"/>
  <c r="L91" i="26"/>
  <c r="L92" i="26"/>
  <c r="L93" i="26"/>
  <c r="L94" i="26"/>
  <c r="L95" i="26"/>
  <c r="L96" i="26"/>
  <c r="L97" i="26"/>
  <c r="L98" i="26"/>
  <c r="L100" i="26"/>
  <c r="L101" i="26"/>
  <c r="L102" i="26"/>
  <c r="L103" i="26"/>
  <c r="L104" i="26"/>
  <c r="L105" i="26"/>
  <c r="L106" i="26"/>
  <c r="L107" i="26"/>
  <c r="C18" i="21"/>
  <c r="C10" i="21"/>
  <c r="J44" i="26"/>
  <c r="J34" i="26"/>
  <c r="J86" i="26"/>
  <c r="J55" i="26"/>
  <c r="H12" i="26"/>
  <c r="P35" i="25"/>
  <c r="P37" i="25" s="1"/>
  <c r="O35" i="25"/>
  <c r="O37" i="25" s="1"/>
  <c r="N35" i="25"/>
  <c r="N37" i="25" s="1"/>
  <c r="M35" i="25"/>
  <c r="M37" i="25" s="1"/>
  <c r="J111" i="26" l="1"/>
  <c r="J113" i="26" s="1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2" i="26"/>
  <c r="C111" i="26" l="1"/>
  <c r="W82" i="28"/>
  <c r="V82" i="28"/>
  <c r="U82" i="28"/>
  <c r="T82" i="28"/>
  <c r="S82" i="28"/>
  <c r="R82" i="28"/>
  <c r="Q82" i="28"/>
  <c r="P82" i="28"/>
  <c r="O82" i="28"/>
  <c r="W71" i="26" s="1"/>
  <c r="N82" i="28"/>
  <c r="M82" i="28"/>
  <c r="L82" i="28"/>
  <c r="W81" i="28"/>
  <c r="V81" i="28"/>
  <c r="U81" i="28"/>
  <c r="T81" i="28"/>
  <c r="S81" i="28"/>
  <c r="R81" i="28"/>
  <c r="Q81" i="28"/>
  <c r="P81" i="28"/>
  <c r="O81" i="28"/>
  <c r="W41" i="26" s="1"/>
  <c r="N81" i="28"/>
  <c r="M81" i="28"/>
  <c r="L81" i="28"/>
  <c r="W80" i="28"/>
  <c r="V80" i="28"/>
  <c r="U80" i="28"/>
  <c r="T80" i="28"/>
  <c r="S80" i="28"/>
  <c r="R80" i="28"/>
  <c r="Q80" i="28"/>
  <c r="P80" i="28"/>
  <c r="O80" i="28"/>
  <c r="W49" i="26" s="1"/>
  <c r="N80" i="28"/>
  <c r="M80" i="28"/>
  <c r="L80" i="28"/>
  <c r="W79" i="28"/>
  <c r="V79" i="28"/>
  <c r="U79" i="28"/>
  <c r="T79" i="28"/>
  <c r="S79" i="28"/>
  <c r="R79" i="28"/>
  <c r="Q79" i="28"/>
  <c r="P79" i="28"/>
  <c r="O79" i="28"/>
  <c r="W22" i="26" s="1"/>
  <c r="N79" i="28"/>
  <c r="M79" i="28"/>
  <c r="L79" i="28"/>
  <c r="W78" i="28"/>
  <c r="V78" i="28"/>
  <c r="U78" i="28"/>
  <c r="T78" i="28"/>
  <c r="S78" i="28"/>
  <c r="R78" i="28"/>
  <c r="Q78" i="28"/>
  <c r="P78" i="28"/>
  <c r="O78" i="28"/>
  <c r="W24" i="26" s="1"/>
  <c r="N78" i="28"/>
  <c r="M78" i="28"/>
  <c r="L78" i="28"/>
  <c r="W77" i="28"/>
  <c r="V77" i="28"/>
  <c r="U77" i="28"/>
  <c r="T77" i="28"/>
  <c r="S77" i="28"/>
  <c r="R77" i="28"/>
  <c r="Q77" i="28"/>
  <c r="P77" i="28"/>
  <c r="O77" i="28"/>
  <c r="W42" i="26" s="1"/>
  <c r="N77" i="28"/>
  <c r="M77" i="28"/>
  <c r="L77" i="28"/>
  <c r="W76" i="28"/>
  <c r="V76" i="28"/>
  <c r="U76" i="28"/>
  <c r="T76" i="28"/>
  <c r="S76" i="28"/>
  <c r="R76" i="28"/>
  <c r="Q76" i="28"/>
  <c r="P76" i="28"/>
  <c r="O76" i="28"/>
  <c r="W12" i="26" s="1"/>
  <c r="N76" i="28"/>
  <c r="M76" i="28"/>
  <c r="L76" i="28"/>
  <c r="W75" i="28"/>
  <c r="V75" i="28"/>
  <c r="U75" i="28"/>
  <c r="T75" i="28"/>
  <c r="S75" i="28"/>
  <c r="R75" i="28"/>
  <c r="Q75" i="28"/>
  <c r="P75" i="28"/>
  <c r="O75" i="28"/>
  <c r="W31" i="26" s="1"/>
  <c r="N75" i="28"/>
  <c r="M75" i="28"/>
  <c r="L75" i="28"/>
  <c r="W74" i="28"/>
  <c r="V74" i="28"/>
  <c r="U74" i="28"/>
  <c r="T74" i="28"/>
  <c r="S74" i="28"/>
  <c r="R74" i="28"/>
  <c r="Q74" i="28"/>
  <c r="P74" i="28"/>
  <c r="O74" i="28"/>
  <c r="N74" i="28"/>
  <c r="M74" i="28"/>
  <c r="L74" i="28"/>
  <c r="W73" i="28"/>
  <c r="V73" i="28"/>
  <c r="U73" i="28"/>
  <c r="T73" i="28"/>
  <c r="S73" i="28"/>
  <c r="R73" i="28"/>
  <c r="Q73" i="28"/>
  <c r="P73" i="28"/>
  <c r="O73" i="28"/>
  <c r="W32" i="26" s="1"/>
  <c r="N73" i="28"/>
  <c r="M73" i="28"/>
  <c r="L73" i="28"/>
  <c r="W72" i="28"/>
  <c r="V72" i="28"/>
  <c r="U72" i="28"/>
  <c r="T72" i="28"/>
  <c r="S72" i="28"/>
  <c r="R72" i="28"/>
  <c r="Q72" i="28"/>
  <c r="P72" i="28"/>
  <c r="O72" i="28"/>
  <c r="W33" i="26" s="1"/>
  <c r="N72" i="28"/>
  <c r="M72" i="28"/>
  <c r="L72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W70" i="28"/>
  <c r="V70" i="28"/>
  <c r="U70" i="28"/>
  <c r="T70" i="28"/>
  <c r="S70" i="28"/>
  <c r="R70" i="28"/>
  <c r="Q70" i="28"/>
  <c r="P70" i="28"/>
  <c r="O70" i="28"/>
  <c r="W26" i="26" s="1"/>
  <c r="N70" i="28"/>
  <c r="M70" i="28"/>
  <c r="L70" i="28"/>
  <c r="W69" i="28"/>
  <c r="V69" i="28"/>
  <c r="U69" i="28"/>
  <c r="T69" i="28"/>
  <c r="S69" i="28"/>
  <c r="R69" i="28"/>
  <c r="Q69" i="28"/>
  <c r="P69" i="28"/>
  <c r="O69" i="28"/>
  <c r="W68" i="26" s="1"/>
  <c r="N69" i="28"/>
  <c r="M69" i="28"/>
  <c r="L69" i="28"/>
  <c r="W68" i="28"/>
  <c r="V68" i="28"/>
  <c r="U68" i="28"/>
  <c r="T68" i="28"/>
  <c r="S68" i="28"/>
  <c r="R68" i="28"/>
  <c r="Q68" i="28"/>
  <c r="P68" i="28"/>
  <c r="O68" i="28"/>
  <c r="W76" i="26" s="1"/>
  <c r="N68" i="28"/>
  <c r="M68" i="28"/>
  <c r="L68" i="28"/>
  <c r="W67" i="28"/>
  <c r="V67" i="28"/>
  <c r="U67" i="28"/>
  <c r="T67" i="28"/>
  <c r="S67" i="28"/>
  <c r="R67" i="28"/>
  <c r="Q67" i="28"/>
  <c r="P67" i="28"/>
  <c r="O67" i="28"/>
  <c r="W40" i="26" s="1"/>
  <c r="N67" i="28"/>
  <c r="M67" i="28"/>
  <c r="L67" i="28"/>
  <c r="W66" i="28"/>
  <c r="V66" i="28"/>
  <c r="U66" i="28"/>
  <c r="T66" i="28"/>
  <c r="S66" i="28"/>
  <c r="R66" i="28"/>
  <c r="Q66" i="28"/>
  <c r="P66" i="28"/>
  <c r="O66" i="28"/>
  <c r="W91" i="26" s="1"/>
  <c r="N66" i="28"/>
  <c r="M66" i="28"/>
  <c r="L66" i="28"/>
  <c r="W65" i="28"/>
  <c r="V65" i="28"/>
  <c r="U65" i="28"/>
  <c r="T65" i="28"/>
  <c r="S65" i="28"/>
  <c r="R65" i="28"/>
  <c r="Q65" i="28"/>
  <c r="P65" i="28"/>
  <c r="O65" i="28"/>
  <c r="W90" i="26" s="1"/>
  <c r="N65" i="28"/>
  <c r="M65" i="28"/>
  <c r="L65" i="28"/>
  <c r="W64" i="28"/>
  <c r="V64" i="28"/>
  <c r="U64" i="28"/>
  <c r="T64" i="28"/>
  <c r="S64" i="28"/>
  <c r="R64" i="28"/>
  <c r="Q64" i="28"/>
  <c r="P64" i="28"/>
  <c r="O64" i="28"/>
  <c r="W87" i="26" s="1"/>
  <c r="N64" i="28"/>
  <c r="M64" i="28"/>
  <c r="L64" i="28"/>
  <c r="W63" i="28"/>
  <c r="V63" i="28"/>
  <c r="U63" i="28"/>
  <c r="T63" i="28"/>
  <c r="S63" i="28"/>
  <c r="R63" i="28"/>
  <c r="Q63" i="28"/>
  <c r="P63" i="28"/>
  <c r="O63" i="28"/>
  <c r="W84" i="26" s="1"/>
  <c r="N63" i="28"/>
  <c r="M63" i="28"/>
  <c r="L63" i="28"/>
  <c r="W62" i="28"/>
  <c r="V62" i="28"/>
  <c r="U62" i="28"/>
  <c r="T62" i="28"/>
  <c r="S62" i="28"/>
  <c r="R62" i="28"/>
  <c r="Q62" i="28"/>
  <c r="P62" i="28"/>
  <c r="O62" i="28"/>
  <c r="W83" i="26" s="1"/>
  <c r="N62" i="28"/>
  <c r="M62" i="28"/>
  <c r="L62" i="28"/>
  <c r="W61" i="28"/>
  <c r="V61" i="28"/>
  <c r="U61" i="28"/>
  <c r="T61" i="28"/>
  <c r="S61" i="28"/>
  <c r="R61" i="28"/>
  <c r="Q61" i="28"/>
  <c r="P61" i="28"/>
  <c r="O61" i="28"/>
  <c r="W85" i="26" s="1"/>
  <c r="N61" i="28"/>
  <c r="M61" i="28"/>
  <c r="L61" i="28"/>
  <c r="W60" i="28"/>
  <c r="V60" i="28"/>
  <c r="U60" i="28"/>
  <c r="T60" i="28"/>
  <c r="S60" i="28"/>
  <c r="R60" i="28"/>
  <c r="Q60" i="28"/>
  <c r="P60" i="28"/>
  <c r="O60" i="28"/>
  <c r="W74" i="26" s="1"/>
  <c r="N60" i="28"/>
  <c r="M60" i="28"/>
  <c r="L60" i="28"/>
  <c r="W59" i="28"/>
  <c r="V59" i="28"/>
  <c r="U59" i="28"/>
  <c r="T59" i="28"/>
  <c r="S59" i="28"/>
  <c r="R59" i="28"/>
  <c r="Q59" i="28"/>
  <c r="P59" i="28"/>
  <c r="O59" i="28"/>
  <c r="W67" i="26" s="1"/>
  <c r="N59" i="28"/>
  <c r="M59" i="28"/>
  <c r="L59" i="28"/>
  <c r="W58" i="28"/>
  <c r="V58" i="28"/>
  <c r="U58" i="28"/>
  <c r="T58" i="28"/>
  <c r="S58" i="28"/>
  <c r="R58" i="28"/>
  <c r="Q58" i="28"/>
  <c r="P58" i="28"/>
  <c r="O58" i="28"/>
  <c r="W47" i="26" s="1"/>
  <c r="N58" i="28"/>
  <c r="M58" i="28"/>
  <c r="L58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W55" i="28"/>
  <c r="V55" i="28"/>
  <c r="U55" i="28"/>
  <c r="T55" i="28"/>
  <c r="S55" i="28"/>
  <c r="R55" i="28"/>
  <c r="Q55" i="28"/>
  <c r="P55" i="28"/>
  <c r="O55" i="28"/>
  <c r="W66" i="26" s="1"/>
  <c r="N55" i="28"/>
  <c r="M55" i="28"/>
  <c r="L55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W53" i="28"/>
  <c r="V53" i="28"/>
  <c r="U53" i="28"/>
  <c r="T53" i="28"/>
  <c r="S53" i="28"/>
  <c r="R53" i="28"/>
  <c r="Q53" i="28"/>
  <c r="P53" i="28"/>
  <c r="O53" i="28"/>
  <c r="W44" i="26" s="1"/>
  <c r="N53" i="28"/>
  <c r="M53" i="28"/>
  <c r="L53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W50" i="28"/>
  <c r="V50" i="28"/>
  <c r="U50" i="28"/>
  <c r="T50" i="28"/>
  <c r="S50" i="28"/>
  <c r="R50" i="28"/>
  <c r="Q50" i="28"/>
  <c r="P50" i="28"/>
  <c r="O50" i="28"/>
  <c r="W92" i="26" s="1"/>
  <c r="N50" i="28"/>
  <c r="M50" i="28"/>
  <c r="L50" i="28"/>
  <c r="W49" i="28"/>
  <c r="V49" i="28"/>
  <c r="U49" i="28"/>
  <c r="T49" i="28"/>
  <c r="S49" i="28"/>
  <c r="R49" i="28"/>
  <c r="Q49" i="28"/>
  <c r="P49" i="28"/>
  <c r="O49" i="28"/>
  <c r="W75" i="26" s="1"/>
  <c r="N49" i="28"/>
  <c r="M49" i="28"/>
  <c r="L49" i="28"/>
  <c r="W48" i="28"/>
  <c r="V48" i="28"/>
  <c r="U48" i="28"/>
  <c r="T48" i="28"/>
  <c r="S48" i="28"/>
  <c r="R48" i="28"/>
  <c r="Q48" i="28"/>
  <c r="P48" i="28"/>
  <c r="O48" i="28"/>
  <c r="W72" i="26" s="1"/>
  <c r="N48" i="28"/>
  <c r="M48" i="28"/>
  <c r="L48" i="28"/>
  <c r="W47" i="28"/>
  <c r="V47" i="28"/>
  <c r="U47" i="28"/>
  <c r="T47" i="28"/>
  <c r="S47" i="28"/>
  <c r="R47" i="28"/>
  <c r="Q47" i="28"/>
  <c r="P47" i="28"/>
  <c r="O47" i="28"/>
  <c r="W62" i="26" s="1"/>
  <c r="N47" i="28"/>
  <c r="M47" i="28"/>
  <c r="L47" i="28"/>
  <c r="W46" i="28"/>
  <c r="V46" i="28"/>
  <c r="U46" i="28"/>
  <c r="T46" i="28"/>
  <c r="S46" i="28"/>
  <c r="R46" i="28"/>
  <c r="Q46" i="28"/>
  <c r="P46" i="28"/>
  <c r="O46" i="28"/>
  <c r="W61" i="26" s="1"/>
  <c r="N46" i="28"/>
  <c r="M46" i="28"/>
  <c r="L46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W44" i="28"/>
  <c r="V44" i="28"/>
  <c r="U44" i="28"/>
  <c r="T44" i="28"/>
  <c r="S44" i="28"/>
  <c r="R44" i="28"/>
  <c r="Q44" i="28"/>
  <c r="P44" i="28"/>
  <c r="O44" i="28"/>
  <c r="W58" i="26" s="1"/>
  <c r="N44" i="28"/>
  <c r="M44" i="28"/>
  <c r="L44" i="28"/>
  <c r="W43" i="28"/>
  <c r="V43" i="28"/>
  <c r="U43" i="28"/>
  <c r="T43" i="28"/>
  <c r="S43" i="28"/>
  <c r="R43" i="28"/>
  <c r="Q43" i="28"/>
  <c r="P43" i="28"/>
  <c r="O43" i="28"/>
  <c r="W54" i="26" s="1"/>
  <c r="N43" i="28"/>
  <c r="M43" i="28"/>
  <c r="L43" i="28"/>
  <c r="W42" i="28"/>
  <c r="V42" i="28"/>
  <c r="U42" i="28"/>
  <c r="T42" i="28"/>
  <c r="S42" i="28"/>
  <c r="R42" i="28"/>
  <c r="Q42" i="28"/>
  <c r="P42" i="28"/>
  <c r="O42" i="28"/>
  <c r="W50" i="26" s="1"/>
  <c r="N42" i="28"/>
  <c r="M42" i="28"/>
  <c r="L42" i="28"/>
  <c r="W41" i="28"/>
  <c r="V41" i="28"/>
  <c r="U41" i="28"/>
  <c r="T41" i="28"/>
  <c r="S41" i="28"/>
  <c r="R41" i="28"/>
  <c r="Q41" i="28"/>
  <c r="P41" i="28"/>
  <c r="O41" i="28"/>
  <c r="W46" i="26" s="1"/>
  <c r="N41" i="28"/>
  <c r="M41" i="28"/>
  <c r="L41" i="28"/>
  <c r="W40" i="28"/>
  <c r="V40" i="28"/>
  <c r="U40" i="28"/>
  <c r="T40" i="28"/>
  <c r="S40" i="28"/>
  <c r="R40" i="28"/>
  <c r="Q40" i="28"/>
  <c r="P40" i="28"/>
  <c r="O40" i="28"/>
  <c r="W45" i="26" s="1"/>
  <c r="N40" i="28"/>
  <c r="M40" i="28"/>
  <c r="L40" i="28"/>
  <c r="W39" i="28"/>
  <c r="V39" i="28"/>
  <c r="U39" i="28"/>
  <c r="T39" i="28"/>
  <c r="S39" i="28"/>
  <c r="R39" i="28"/>
  <c r="Q39" i="28"/>
  <c r="P39" i="28"/>
  <c r="O39" i="28"/>
  <c r="W37" i="26" s="1"/>
  <c r="N39" i="28"/>
  <c r="M39" i="28"/>
  <c r="L39" i="28"/>
  <c r="W38" i="28"/>
  <c r="V38" i="28"/>
  <c r="U38" i="28"/>
  <c r="T38" i="28"/>
  <c r="S38" i="28"/>
  <c r="R38" i="28"/>
  <c r="Q38" i="28"/>
  <c r="P38" i="28"/>
  <c r="O38" i="28"/>
  <c r="W30" i="26" s="1"/>
  <c r="N38" i="28"/>
  <c r="M38" i="28"/>
  <c r="L38" i="28"/>
  <c r="W37" i="28"/>
  <c r="V37" i="28"/>
  <c r="U37" i="28"/>
  <c r="T37" i="28"/>
  <c r="S37" i="28"/>
  <c r="R37" i="28"/>
  <c r="Q37" i="28"/>
  <c r="P37" i="28"/>
  <c r="O37" i="28"/>
  <c r="W29" i="26" s="1"/>
  <c r="N37" i="28"/>
  <c r="M37" i="28"/>
  <c r="L37" i="28"/>
  <c r="W36" i="28"/>
  <c r="V36" i="28"/>
  <c r="U36" i="28"/>
  <c r="T36" i="28"/>
  <c r="S36" i="28"/>
  <c r="R36" i="28"/>
  <c r="Q36" i="28"/>
  <c r="P36" i="28"/>
  <c r="O36" i="28"/>
  <c r="W27" i="26" s="1"/>
  <c r="N36" i="28"/>
  <c r="M36" i="28"/>
  <c r="L36" i="28"/>
  <c r="W35" i="28"/>
  <c r="V35" i="28"/>
  <c r="U35" i="28"/>
  <c r="T35" i="28"/>
  <c r="S35" i="28"/>
  <c r="R35" i="28"/>
  <c r="Q35" i="28"/>
  <c r="P35" i="28"/>
  <c r="O35" i="28"/>
  <c r="W21" i="26" s="1"/>
  <c r="N35" i="28"/>
  <c r="M35" i="28"/>
  <c r="L35" i="28"/>
  <c r="W34" i="28"/>
  <c r="V34" i="28"/>
  <c r="U34" i="28"/>
  <c r="T34" i="28"/>
  <c r="S34" i="28"/>
  <c r="R34" i="28"/>
  <c r="Q34" i="28"/>
  <c r="P34" i="28"/>
  <c r="O34" i="28"/>
  <c r="W14" i="26" s="1"/>
  <c r="N34" i="28"/>
  <c r="M34" i="28"/>
  <c r="L34" i="28"/>
  <c r="W33" i="28"/>
  <c r="V33" i="28"/>
  <c r="U33" i="28"/>
  <c r="T33" i="28"/>
  <c r="S33" i="28"/>
  <c r="R33" i="28"/>
  <c r="Q33" i="28"/>
  <c r="P33" i="28"/>
  <c r="O33" i="28"/>
  <c r="W80" i="26" s="1"/>
  <c r="N33" i="28"/>
  <c r="M33" i="28"/>
  <c r="L33" i="28"/>
  <c r="W32" i="28"/>
  <c r="V32" i="28"/>
  <c r="U32" i="28"/>
  <c r="T32" i="28"/>
  <c r="S32" i="28"/>
  <c r="R32" i="28"/>
  <c r="Q32" i="28"/>
  <c r="P32" i="28"/>
  <c r="O32" i="28"/>
  <c r="W60" i="26" s="1"/>
  <c r="N32" i="28"/>
  <c r="M32" i="28"/>
  <c r="L32" i="28"/>
  <c r="W31" i="28"/>
  <c r="V31" i="28"/>
  <c r="U31" i="28"/>
  <c r="T31" i="28"/>
  <c r="S31" i="28"/>
  <c r="R31" i="28"/>
  <c r="Q31" i="28"/>
  <c r="P31" i="28"/>
  <c r="O31" i="28"/>
  <c r="W56" i="26" s="1"/>
  <c r="N31" i="28"/>
  <c r="M31" i="28"/>
  <c r="L31" i="28"/>
  <c r="W30" i="28"/>
  <c r="V30" i="28"/>
  <c r="U30" i="28"/>
  <c r="T30" i="28"/>
  <c r="S30" i="28"/>
  <c r="R30" i="28"/>
  <c r="Q30" i="28"/>
  <c r="P30" i="28"/>
  <c r="O30" i="28"/>
  <c r="W52" i="26" s="1"/>
  <c r="N30" i="28"/>
  <c r="M30" i="28"/>
  <c r="L30" i="28"/>
  <c r="W29" i="28"/>
  <c r="V29" i="28"/>
  <c r="U29" i="28"/>
  <c r="T29" i="28"/>
  <c r="S29" i="28"/>
  <c r="R29" i="28"/>
  <c r="Q29" i="28"/>
  <c r="P29" i="28"/>
  <c r="O29" i="28"/>
  <c r="W79" i="26" s="1"/>
  <c r="N29" i="28"/>
  <c r="M29" i="28"/>
  <c r="L29" i="28"/>
  <c r="W28" i="28"/>
  <c r="V28" i="28"/>
  <c r="U28" i="28"/>
  <c r="T28" i="28"/>
  <c r="S28" i="28"/>
  <c r="R28" i="28"/>
  <c r="Q28" i="28"/>
  <c r="P28" i="28"/>
  <c r="O28" i="28"/>
  <c r="W78" i="26" s="1"/>
  <c r="N28" i="28"/>
  <c r="M28" i="28"/>
  <c r="L28" i="28"/>
  <c r="W27" i="28"/>
  <c r="V27" i="28"/>
  <c r="U27" i="28"/>
  <c r="T27" i="28"/>
  <c r="S27" i="28"/>
  <c r="R27" i="28"/>
  <c r="Q27" i="28"/>
  <c r="P27" i="28"/>
  <c r="O27" i="28"/>
  <c r="W70" i="26" s="1"/>
  <c r="N27" i="28"/>
  <c r="M27" i="28"/>
  <c r="L27" i="28"/>
  <c r="W26" i="28"/>
  <c r="V26" i="28"/>
  <c r="U26" i="28"/>
  <c r="T26" i="28"/>
  <c r="S26" i="28"/>
  <c r="R26" i="28"/>
  <c r="Q26" i="28"/>
  <c r="P26" i="28"/>
  <c r="O26" i="28"/>
  <c r="W35" i="26" s="1"/>
  <c r="N26" i="28"/>
  <c r="M26" i="28"/>
  <c r="L26" i="28"/>
  <c r="W25" i="28"/>
  <c r="V25" i="28"/>
  <c r="U25" i="28"/>
  <c r="T25" i="28"/>
  <c r="S25" i="28"/>
  <c r="R25" i="28"/>
  <c r="Q25" i="28"/>
  <c r="P25" i="28"/>
  <c r="O25" i="28"/>
  <c r="W34" i="26" s="1"/>
  <c r="N25" i="28"/>
  <c r="M25" i="28"/>
  <c r="L25" i="28"/>
  <c r="W24" i="28"/>
  <c r="V24" i="28"/>
  <c r="U24" i="28"/>
  <c r="T24" i="28"/>
  <c r="S24" i="28"/>
  <c r="R24" i="28"/>
  <c r="Q24" i="28"/>
  <c r="P24" i="28"/>
  <c r="O24" i="28"/>
  <c r="W28" i="26" s="1"/>
  <c r="N24" i="28"/>
  <c r="M24" i="28"/>
  <c r="L24" i="28"/>
  <c r="W23" i="28"/>
  <c r="V23" i="28"/>
  <c r="U23" i="28"/>
  <c r="T23" i="28"/>
  <c r="S23" i="28"/>
  <c r="R23" i="28"/>
  <c r="Q23" i="28"/>
  <c r="P23" i="28"/>
  <c r="O23" i="28"/>
  <c r="W17" i="26" s="1"/>
  <c r="N23" i="28"/>
  <c r="M23" i="28"/>
  <c r="L23" i="28"/>
  <c r="W22" i="28"/>
  <c r="V22" i="28"/>
  <c r="U22" i="28"/>
  <c r="T22" i="28"/>
  <c r="S22" i="28"/>
  <c r="R22" i="28"/>
  <c r="Q22" i="28"/>
  <c r="P22" i="28"/>
  <c r="O22" i="28"/>
  <c r="W65" i="26" s="1"/>
  <c r="N22" i="28"/>
  <c r="M22" i="28"/>
  <c r="L22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W19" i="28"/>
  <c r="V19" i="28"/>
  <c r="U19" i="28"/>
  <c r="T19" i="28"/>
  <c r="S19" i="28"/>
  <c r="R19" i="28"/>
  <c r="Q19" i="28"/>
  <c r="P19" i="28"/>
  <c r="O19" i="28"/>
  <c r="W88" i="26" s="1"/>
  <c r="N19" i="28"/>
  <c r="M19" i="28"/>
  <c r="L19" i="28"/>
  <c r="W18" i="28"/>
  <c r="V18" i="28"/>
  <c r="U18" i="28"/>
  <c r="T18" i="28"/>
  <c r="S18" i="28"/>
  <c r="R18" i="28"/>
  <c r="Q18" i="28"/>
  <c r="P18" i="28"/>
  <c r="O18" i="28"/>
  <c r="W86" i="26" s="1"/>
  <c r="N18" i="28"/>
  <c r="M18" i="28"/>
  <c r="L18" i="28"/>
  <c r="W17" i="28"/>
  <c r="V17" i="28"/>
  <c r="U17" i="28"/>
  <c r="T17" i="28"/>
  <c r="S17" i="28"/>
  <c r="R17" i="28"/>
  <c r="Q17" i="28"/>
  <c r="P17" i="28"/>
  <c r="O17" i="28"/>
  <c r="W69" i="26" s="1"/>
  <c r="N17" i="28"/>
  <c r="M17" i="28"/>
  <c r="L17" i="28"/>
  <c r="W16" i="28"/>
  <c r="V16" i="28"/>
  <c r="U16" i="28"/>
  <c r="T16" i="28"/>
  <c r="S16" i="28"/>
  <c r="R16" i="28"/>
  <c r="Q16" i="28"/>
  <c r="P16" i="28"/>
  <c r="O16" i="28"/>
  <c r="W73" i="26" s="1"/>
  <c r="N16" i="28"/>
  <c r="M16" i="28"/>
  <c r="L16" i="28"/>
  <c r="W15" i="28"/>
  <c r="V15" i="28"/>
  <c r="U15" i="28"/>
  <c r="T15" i="28"/>
  <c r="S15" i="28"/>
  <c r="R15" i="28"/>
  <c r="Q15" i="28"/>
  <c r="P15" i="28"/>
  <c r="O15" i="28"/>
  <c r="W39" i="26" s="1"/>
  <c r="N15" i="28"/>
  <c r="M15" i="28"/>
  <c r="L15" i="28"/>
  <c r="W14" i="28"/>
  <c r="V14" i="28"/>
  <c r="U14" i="28"/>
  <c r="T14" i="28"/>
  <c r="S14" i="28"/>
  <c r="R14" i="28"/>
  <c r="Q14" i="28"/>
  <c r="P14" i="28"/>
  <c r="O14" i="28"/>
  <c r="W19" i="26" s="1"/>
  <c r="N14" i="28"/>
  <c r="M14" i="28"/>
  <c r="L14" i="28"/>
  <c r="W13" i="28"/>
  <c r="V13" i="28"/>
  <c r="U13" i="28"/>
  <c r="T13" i="28"/>
  <c r="S13" i="28"/>
  <c r="R13" i="28"/>
  <c r="Q13" i="28"/>
  <c r="P13" i="28"/>
  <c r="O13" i="28"/>
  <c r="W20" i="26" s="1"/>
  <c r="N13" i="28"/>
  <c r="M13" i="28"/>
  <c r="L13" i="28"/>
  <c r="W12" i="28"/>
  <c r="W11" i="28" s="1"/>
  <c r="AE112" i="26" s="1"/>
  <c r="V12" i="28"/>
  <c r="V11" i="28" s="1"/>
  <c r="AD112" i="26" s="1"/>
  <c r="U12" i="28"/>
  <c r="U11" i="28" s="1"/>
  <c r="AC112" i="26" s="1"/>
  <c r="T12" i="28"/>
  <c r="T11" i="28" s="1"/>
  <c r="AB112" i="26" s="1"/>
  <c r="S12" i="28"/>
  <c r="S11" i="28" s="1"/>
  <c r="AA112" i="26" s="1"/>
  <c r="R12" i="28"/>
  <c r="R11" i="28" s="1"/>
  <c r="Z112" i="26" s="1"/>
  <c r="Q12" i="28"/>
  <c r="Q11" i="28" s="1"/>
  <c r="Y112" i="26" s="1"/>
  <c r="P12" i="28"/>
  <c r="P11" i="28" s="1"/>
  <c r="X112" i="26" s="1"/>
  <c r="O12" i="28"/>
  <c r="N12" i="28"/>
  <c r="N11" i="28" s="1"/>
  <c r="V112" i="26" s="1"/>
  <c r="M12" i="28"/>
  <c r="M11" i="28" s="1"/>
  <c r="U112" i="26" s="1"/>
  <c r="L12" i="28"/>
  <c r="L11" i="28" s="1"/>
  <c r="G35" i="25"/>
  <c r="G37" i="25" s="1"/>
  <c r="F35" i="25"/>
  <c r="F37" i="25" s="1"/>
  <c r="E35" i="25"/>
  <c r="D35" i="25"/>
  <c r="C35" i="25"/>
  <c r="C37" i="25" s="1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2" i="26"/>
  <c r="N13" i="26"/>
  <c r="N38" i="26"/>
  <c r="N107" i="26"/>
  <c r="X93" i="19"/>
  <c r="W93" i="19"/>
  <c r="V93" i="19"/>
  <c r="U93" i="19"/>
  <c r="T93" i="19"/>
  <c r="S93" i="19"/>
  <c r="R93" i="19"/>
  <c r="Q93" i="19"/>
  <c r="P93" i="19"/>
  <c r="O93" i="19"/>
  <c r="N93" i="19"/>
  <c r="M93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X9" i="19"/>
  <c r="W9" i="19"/>
  <c r="V9" i="19"/>
  <c r="U9" i="19"/>
  <c r="T9" i="19"/>
  <c r="S9" i="19"/>
  <c r="R9" i="19"/>
  <c r="Q9" i="19"/>
  <c r="P9" i="19"/>
  <c r="O9" i="19"/>
  <c r="N9" i="19"/>
  <c r="M9" i="19"/>
  <c r="X8" i="19"/>
  <c r="W8" i="19"/>
  <c r="V8" i="19"/>
  <c r="U8" i="19"/>
  <c r="T8" i="19"/>
  <c r="S8" i="19"/>
  <c r="R8" i="19"/>
  <c r="Q8" i="19"/>
  <c r="P8" i="19"/>
  <c r="O8" i="19"/>
  <c r="N8" i="19"/>
  <c r="M8" i="19"/>
  <c r="X7" i="19"/>
  <c r="W7" i="19"/>
  <c r="V7" i="19"/>
  <c r="U7" i="19"/>
  <c r="T7" i="19"/>
  <c r="S7" i="19"/>
  <c r="R7" i="19"/>
  <c r="Q7" i="19"/>
  <c r="P7" i="19"/>
  <c r="O7" i="19"/>
  <c r="N7" i="19"/>
  <c r="M7" i="19"/>
  <c r="X6" i="19"/>
  <c r="W6" i="19"/>
  <c r="V6" i="19"/>
  <c r="U6" i="19"/>
  <c r="T6" i="19"/>
  <c r="S6" i="19"/>
  <c r="R6" i="19"/>
  <c r="Q6" i="19"/>
  <c r="P6" i="19"/>
  <c r="O6" i="19"/>
  <c r="N6" i="19"/>
  <c r="M6" i="19"/>
  <c r="R95" i="20"/>
  <c r="Q95" i="20"/>
  <c r="P95" i="20"/>
  <c r="O95" i="20"/>
  <c r="N95" i="20"/>
  <c r="M95" i="20"/>
  <c r="L95" i="20"/>
  <c r="K95" i="20"/>
  <c r="J95" i="20"/>
  <c r="I95" i="20"/>
  <c r="H95" i="20"/>
  <c r="G95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R81" i="20"/>
  <c r="Q81" i="20"/>
  <c r="P81" i="20"/>
  <c r="O81" i="20"/>
  <c r="N81" i="20"/>
  <c r="M81" i="20"/>
  <c r="L81" i="20"/>
  <c r="K81" i="20"/>
  <c r="J81" i="20"/>
  <c r="I81" i="20"/>
  <c r="H81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K113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E83" i="27"/>
  <c r="J70" i="27"/>
  <c r="J83" i="27"/>
  <c r="O11" i="28" l="1"/>
  <c r="W112" i="26" s="1"/>
  <c r="W57" i="26"/>
  <c r="O111" i="26"/>
  <c r="G111" i="26"/>
  <c r="G113" i="26" s="1"/>
  <c r="D37" i="25"/>
  <c r="J85" i="27"/>
  <c r="I83" i="27"/>
  <c r="D83" i="27"/>
  <c r="F82" i="27"/>
  <c r="G82" i="27" s="1"/>
  <c r="L71" i="26" s="1"/>
  <c r="F81" i="27"/>
  <c r="G81" i="27" s="1"/>
  <c r="L41" i="26" s="1"/>
  <c r="F80" i="27"/>
  <c r="G80" i="27" s="1"/>
  <c r="L49" i="26" s="1"/>
  <c r="F79" i="27"/>
  <c r="G79" i="27" s="1"/>
  <c r="F78" i="27"/>
  <c r="G78" i="27" s="1"/>
  <c r="L24" i="26" s="1"/>
  <c r="F77" i="27"/>
  <c r="G77" i="27" s="1"/>
  <c r="F76" i="27"/>
  <c r="G76" i="27" s="1"/>
  <c r="L12" i="26" s="1"/>
  <c r="F75" i="27"/>
  <c r="G75" i="27" s="1"/>
  <c r="L31" i="26" s="1"/>
  <c r="F74" i="27"/>
  <c r="F83" i="27" s="1"/>
  <c r="I70" i="27"/>
  <c r="I85" i="27" s="1"/>
  <c r="D70" i="27"/>
  <c r="D85" i="27" s="1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E70" i="27"/>
  <c r="E85" i="27" s="1"/>
  <c r="H12" i="27"/>
  <c r="H11" i="27"/>
  <c r="H10" i="27"/>
  <c r="H9" i="27"/>
  <c r="H8" i="27"/>
  <c r="H77" i="27" l="1"/>
  <c r="L42" i="26"/>
  <c r="H79" i="27"/>
  <c r="L22" i="26"/>
  <c r="H14" i="27"/>
  <c r="G74" i="27"/>
  <c r="P113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12" i="26"/>
  <c r="H13" i="26"/>
  <c r="H14" i="26"/>
  <c r="H15" i="26"/>
  <c r="H16" i="26"/>
  <c r="H17" i="26"/>
  <c r="H19" i="26"/>
  <c r="H20" i="26"/>
  <c r="H21" i="26"/>
  <c r="H22" i="26"/>
  <c r="H23" i="26"/>
  <c r="H24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Q38" i="26" s="1"/>
  <c r="H39" i="26"/>
  <c r="H40" i="26"/>
  <c r="H41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60" i="26"/>
  <c r="H61" i="26"/>
  <c r="H62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80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1" i="26"/>
  <c r="H102" i="26"/>
  <c r="H103" i="26"/>
  <c r="H104" i="26"/>
  <c r="H105" i="26"/>
  <c r="H106" i="26"/>
  <c r="H107" i="26"/>
  <c r="Q107" i="26" s="1"/>
  <c r="D107" i="26"/>
  <c r="D106" i="26"/>
  <c r="D105" i="26"/>
  <c r="D104" i="26"/>
  <c r="D103" i="26"/>
  <c r="D101" i="26"/>
  <c r="D100" i="26"/>
  <c r="D99" i="26"/>
  <c r="D98" i="26"/>
  <c r="D97" i="26"/>
  <c r="D96" i="26"/>
  <c r="D95" i="26"/>
  <c r="D94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12" i="26"/>
  <c r="D111" i="26" l="1"/>
  <c r="D113" i="26" s="1"/>
  <c r="I111" i="26"/>
  <c r="I113" i="26"/>
  <c r="Q13" i="26"/>
  <c r="G83" i="27"/>
  <c r="L99" i="26"/>
  <c r="L111" i="26" s="1"/>
  <c r="H83" i="27"/>
  <c r="G70" i="27"/>
  <c r="H7" i="27"/>
  <c r="H70" i="27" s="1"/>
  <c r="H85" i="27" s="1"/>
  <c r="T112" i="26" s="1"/>
  <c r="F70" i="27"/>
  <c r="F85" i="27" s="1"/>
  <c r="G85" i="27" l="1"/>
  <c r="L113" i="26" s="1"/>
  <c r="Q103" i="24"/>
  <c r="AE106" i="26" s="1"/>
  <c r="P103" i="24"/>
  <c r="AD106" i="26" s="1"/>
  <c r="O103" i="24"/>
  <c r="AC106" i="26" s="1"/>
  <c r="N103" i="24"/>
  <c r="AB106" i="26" s="1"/>
  <c r="M103" i="24"/>
  <c r="AA106" i="26" s="1"/>
  <c r="L103" i="24"/>
  <c r="Z106" i="26" s="1"/>
  <c r="K103" i="24"/>
  <c r="Y106" i="26" s="1"/>
  <c r="J103" i="24"/>
  <c r="X106" i="26" s="1"/>
  <c r="I103" i="24"/>
  <c r="W106" i="26" s="1"/>
  <c r="H103" i="24"/>
  <c r="V106" i="26" s="1"/>
  <c r="G103" i="24"/>
  <c r="U106" i="26" s="1"/>
  <c r="F103" i="24"/>
  <c r="T106" i="26" s="1"/>
  <c r="Q102" i="24"/>
  <c r="AE105" i="26" s="1"/>
  <c r="P102" i="24"/>
  <c r="AD105" i="26" s="1"/>
  <c r="O102" i="24"/>
  <c r="AC105" i="26" s="1"/>
  <c r="N102" i="24"/>
  <c r="AB105" i="26" s="1"/>
  <c r="M102" i="24"/>
  <c r="AA105" i="26" s="1"/>
  <c r="L102" i="24"/>
  <c r="Z105" i="26" s="1"/>
  <c r="K102" i="24"/>
  <c r="Y105" i="26" s="1"/>
  <c r="J102" i="24"/>
  <c r="X105" i="26" s="1"/>
  <c r="I102" i="24"/>
  <c r="W105" i="26" s="1"/>
  <c r="H102" i="24"/>
  <c r="V105" i="26" s="1"/>
  <c r="G102" i="24"/>
  <c r="U105" i="26" s="1"/>
  <c r="F102" i="24"/>
  <c r="T105" i="26" s="1"/>
  <c r="Q101" i="24"/>
  <c r="AE104" i="26" s="1"/>
  <c r="P101" i="24"/>
  <c r="AD104" i="26" s="1"/>
  <c r="O101" i="24"/>
  <c r="AC104" i="26" s="1"/>
  <c r="N101" i="24"/>
  <c r="AB104" i="26" s="1"/>
  <c r="M101" i="24"/>
  <c r="AA104" i="26" s="1"/>
  <c r="L101" i="24"/>
  <c r="Z104" i="26" s="1"/>
  <c r="K101" i="24"/>
  <c r="Y104" i="26" s="1"/>
  <c r="J101" i="24"/>
  <c r="X104" i="26" s="1"/>
  <c r="I101" i="24"/>
  <c r="W104" i="26" s="1"/>
  <c r="H101" i="24"/>
  <c r="V104" i="26" s="1"/>
  <c r="G101" i="24"/>
  <c r="U104" i="26" s="1"/>
  <c r="F101" i="24"/>
  <c r="T104" i="26" s="1"/>
  <c r="Q100" i="24"/>
  <c r="AE103" i="26" s="1"/>
  <c r="P100" i="24"/>
  <c r="AD103" i="26" s="1"/>
  <c r="O100" i="24"/>
  <c r="AC103" i="26" s="1"/>
  <c r="N100" i="24"/>
  <c r="AB103" i="26" s="1"/>
  <c r="M100" i="24"/>
  <c r="AA103" i="26" s="1"/>
  <c r="L100" i="24"/>
  <c r="Z103" i="26" s="1"/>
  <c r="K100" i="24"/>
  <c r="Y103" i="26" s="1"/>
  <c r="J100" i="24"/>
  <c r="X103" i="26" s="1"/>
  <c r="I100" i="24"/>
  <c r="W103" i="26" s="1"/>
  <c r="H100" i="24"/>
  <c r="V103" i="26" s="1"/>
  <c r="G100" i="24"/>
  <c r="U103" i="26" s="1"/>
  <c r="F100" i="24"/>
  <c r="T103" i="26" s="1"/>
  <c r="Q99" i="24"/>
  <c r="AE102" i="26" s="1"/>
  <c r="P99" i="24"/>
  <c r="AD102" i="26" s="1"/>
  <c r="O99" i="24"/>
  <c r="AC102" i="26" s="1"/>
  <c r="N99" i="24"/>
  <c r="AB102" i="26" s="1"/>
  <c r="M99" i="24"/>
  <c r="AA102" i="26" s="1"/>
  <c r="L99" i="24"/>
  <c r="Z102" i="26" s="1"/>
  <c r="K99" i="24"/>
  <c r="Y102" i="26" s="1"/>
  <c r="J99" i="24"/>
  <c r="X102" i="26" s="1"/>
  <c r="I99" i="24"/>
  <c r="W102" i="26" s="1"/>
  <c r="H99" i="24"/>
  <c r="V102" i="26" s="1"/>
  <c r="G99" i="24"/>
  <c r="U102" i="26" s="1"/>
  <c r="F99" i="24"/>
  <c r="T102" i="26" s="1"/>
  <c r="Q98" i="24"/>
  <c r="AE101" i="26" s="1"/>
  <c r="P98" i="24"/>
  <c r="AD101" i="26" s="1"/>
  <c r="O98" i="24"/>
  <c r="AC101" i="26" s="1"/>
  <c r="N98" i="24"/>
  <c r="AB101" i="26" s="1"/>
  <c r="M98" i="24"/>
  <c r="AA101" i="26" s="1"/>
  <c r="L98" i="24"/>
  <c r="Z101" i="26" s="1"/>
  <c r="K98" i="24"/>
  <c r="Y101" i="26" s="1"/>
  <c r="J98" i="24"/>
  <c r="X101" i="26" s="1"/>
  <c r="I98" i="24"/>
  <c r="W101" i="26" s="1"/>
  <c r="H98" i="24"/>
  <c r="V101" i="26" s="1"/>
  <c r="G98" i="24"/>
  <c r="U101" i="26" s="1"/>
  <c r="F98" i="24"/>
  <c r="T101" i="26" s="1"/>
  <c r="Q97" i="24"/>
  <c r="AE100" i="26" s="1"/>
  <c r="P97" i="24"/>
  <c r="AD100" i="26" s="1"/>
  <c r="O97" i="24"/>
  <c r="AC100" i="26" s="1"/>
  <c r="N97" i="24"/>
  <c r="AB100" i="26" s="1"/>
  <c r="M97" i="24"/>
  <c r="AA100" i="26" s="1"/>
  <c r="L97" i="24"/>
  <c r="Z100" i="26" s="1"/>
  <c r="K97" i="24"/>
  <c r="Y100" i="26" s="1"/>
  <c r="J97" i="24"/>
  <c r="X100" i="26" s="1"/>
  <c r="I97" i="24"/>
  <c r="W100" i="26" s="1"/>
  <c r="H97" i="24"/>
  <c r="V100" i="26" s="1"/>
  <c r="G97" i="24"/>
  <c r="U100" i="26" s="1"/>
  <c r="F97" i="24"/>
  <c r="T100" i="26" s="1"/>
  <c r="Q96" i="24"/>
  <c r="AE99" i="26" s="1"/>
  <c r="P96" i="24"/>
  <c r="AD99" i="26" s="1"/>
  <c r="O96" i="24"/>
  <c r="AC99" i="26" s="1"/>
  <c r="N96" i="24"/>
  <c r="AB99" i="26" s="1"/>
  <c r="M96" i="24"/>
  <c r="AA99" i="26" s="1"/>
  <c r="L96" i="24"/>
  <c r="Z99" i="26" s="1"/>
  <c r="K96" i="24"/>
  <c r="Y99" i="26" s="1"/>
  <c r="J96" i="24"/>
  <c r="X99" i="26" s="1"/>
  <c r="I96" i="24"/>
  <c r="W99" i="26" s="1"/>
  <c r="H96" i="24"/>
  <c r="V99" i="26" s="1"/>
  <c r="G96" i="24"/>
  <c r="U99" i="26" s="1"/>
  <c r="F96" i="24"/>
  <c r="T99" i="26" s="1"/>
  <c r="Q95" i="24"/>
  <c r="AE98" i="26" s="1"/>
  <c r="P95" i="24"/>
  <c r="AD98" i="26" s="1"/>
  <c r="O95" i="24"/>
  <c r="AC98" i="26" s="1"/>
  <c r="N95" i="24"/>
  <c r="AB98" i="26" s="1"/>
  <c r="M95" i="24"/>
  <c r="AA98" i="26" s="1"/>
  <c r="L95" i="24"/>
  <c r="Z98" i="26" s="1"/>
  <c r="K95" i="24"/>
  <c r="Y98" i="26" s="1"/>
  <c r="J95" i="24"/>
  <c r="X98" i="26" s="1"/>
  <c r="I95" i="24"/>
  <c r="W98" i="26" s="1"/>
  <c r="H95" i="24"/>
  <c r="V98" i="26" s="1"/>
  <c r="G95" i="24"/>
  <c r="U98" i="26" s="1"/>
  <c r="F95" i="24"/>
  <c r="T98" i="26" s="1"/>
  <c r="Q94" i="24"/>
  <c r="AE97" i="26" s="1"/>
  <c r="P94" i="24"/>
  <c r="AD97" i="26" s="1"/>
  <c r="O94" i="24"/>
  <c r="AC97" i="26" s="1"/>
  <c r="N94" i="24"/>
  <c r="AB97" i="26" s="1"/>
  <c r="M94" i="24"/>
  <c r="AA97" i="26" s="1"/>
  <c r="L94" i="24"/>
  <c r="Z97" i="26" s="1"/>
  <c r="K94" i="24"/>
  <c r="Y97" i="26" s="1"/>
  <c r="J94" i="24"/>
  <c r="X97" i="26" s="1"/>
  <c r="I94" i="24"/>
  <c r="W97" i="26" s="1"/>
  <c r="H94" i="24"/>
  <c r="V97" i="26" s="1"/>
  <c r="G94" i="24"/>
  <c r="U97" i="26" s="1"/>
  <c r="F94" i="24"/>
  <c r="T97" i="26" s="1"/>
  <c r="Q93" i="24"/>
  <c r="AE96" i="26" s="1"/>
  <c r="P93" i="24"/>
  <c r="AD96" i="26" s="1"/>
  <c r="O93" i="24"/>
  <c r="AC96" i="26" s="1"/>
  <c r="N93" i="24"/>
  <c r="AB96" i="26" s="1"/>
  <c r="M93" i="24"/>
  <c r="AA96" i="26" s="1"/>
  <c r="L93" i="24"/>
  <c r="Z96" i="26" s="1"/>
  <c r="K93" i="24"/>
  <c r="Y96" i="26" s="1"/>
  <c r="J93" i="24"/>
  <c r="X96" i="26" s="1"/>
  <c r="I93" i="24"/>
  <c r="W96" i="26" s="1"/>
  <c r="H93" i="24"/>
  <c r="V96" i="26" s="1"/>
  <c r="G93" i="24"/>
  <c r="U96" i="26" s="1"/>
  <c r="F93" i="24"/>
  <c r="T96" i="26" s="1"/>
  <c r="Q92" i="24"/>
  <c r="AE95" i="26" s="1"/>
  <c r="P92" i="24"/>
  <c r="AD95" i="26" s="1"/>
  <c r="O92" i="24"/>
  <c r="AC95" i="26" s="1"/>
  <c r="N92" i="24"/>
  <c r="AB95" i="26" s="1"/>
  <c r="M92" i="24"/>
  <c r="AA95" i="26" s="1"/>
  <c r="L92" i="24"/>
  <c r="Z95" i="26" s="1"/>
  <c r="K92" i="24"/>
  <c r="Y95" i="26" s="1"/>
  <c r="J92" i="24"/>
  <c r="X95" i="26" s="1"/>
  <c r="I92" i="24"/>
  <c r="W95" i="26" s="1"/>
  <c r="H92" i="24"/>
  <c r="V95" i="26" s="1"/>
  <c r="G92" i="24"/>
  <c r="U95" i="26" s="1"/>
  <c r="F92" i="24"/>
  <c r="T95" i="26" s="1"/>
  <c r="Q91" i="24"/>
  <c r="AE94" i="26" s="1"/>
  <c r="P91" i="24"/>
  <c r="AD94" i="26" s="1"/>
  <c r="O91" i="24"/>
  <c r="AC94" i="26" s="1"/>
  <c r="N91" i="24"/>
  <c r="AB94" i="26" s="1"/>
  <c r="M91" i="24"/>
  <c r="AA94" i="26" s="1"/>
  <c r="L91" i="24"/>
  <c r="Z94" i="26" s="1"/>
  <c r="K91" i="24"/>
  <c r="Y94" i="26" s="1"/>
  <c r="J91" i="24"/>
  <c r="X94" i="26" s="1"/>
  <c r="I91" i="24"/>
  <c r="W94" i="26" s="1"/>
  <c r="H91" i="24"/>
  <c r="V94" i="26" s="1"/>
  <c r="G91" i="24"/>
  <c r="U94" i="26" s="1"/>
  <c r="F91" i="24"/>
  <c r="T94" i="26" s="1"/>
  <c r="Q90" i="24"/>
  <c r="AE93" i="26" s="1"/>
  <c r="P90" i="24"/>
  <c r="AD93" i="26" s="1"/>
  <c r="O90" i="24"/>
  <c r="AC93" i="26" s="1"/>
  <c r="N90" i="24"/>
  <c r="AB93" i="26" s="1"/>
  <c r="M90" i="24"/>
  <c r="AA93" i="26" s="1"/>
  <c r="L90" i="24"/>
  <c r="Z93" i="26" s="1"/>
  <c r="K90" i="24"/>
  <c r="Y93" i="26" s="1"/>
  <c r="J90" i="24"/>
  <c r="X93" i="26" s="1"/>
  <c r="I90" i="24"/>
  <c r="W93" i="26" s="1"/>
  <c r="W111" i="26" s="1"/>
  <c r="H90" i="24"/>
  <c r="V93" i="26" s="1"/>
  <c r="G90" i="24"/>
  <c r="U93" i="26" s="1"/>
  <c r="F90" i="24"/>
  <c r="T93" i="26" s="1"/>
  <c r="Q89" i="24"/>
  <c r="AE92" i="26" s="1"/>
  <c r="P89" i="24"/>
  <c r="AD92" i="26" s="1"/>
  <c r="O89" i="24"/>
  <c r="AC92" i="26" s="1"/>
  <c r="N89" i="24"/>
  <c r="AB92" i="26" s="1"/>
  <c r="M89" i="24"/>
  <c r="AA92" i="26" s="1"/>
  <c r="L89" i="24"/>
  <c r="Z92" i="26" s="1"/>
  <c r="K89" i="24"/>
  <c r="Y92" i="26" s="1"/>
  <c r="J89" i="24"/>
  <c r="X92" i="26" s="1"/>
  <c r="H89" i="24"/>
  <c r="V92" i="26" s="1"/>
  <c r="G89" i="24"/>
  <c r="U92" i="26" s="1"/>
  <c r="F89" i="24"/>
  <c r="T92" i="26" s="1"/>
  <c r="Q88" i="24"/>
  <c r="AE91" i="26" s="1"/>
  <c r="P88" i="24"/>
  <c r="AD91" i="26" s="1"/>
  <c r="O88" i="24"/>
  <c r="AC91" i="26" s="1"/>
  <c r="N88" i="24"/>
  <c r="AB91" i="26" s="1"/>
  <c r="M88" i="24"/>
  <c r="AA91" i="26" s="1"/>
  <c r="L88" i="24"/>
  <c r="Z91" i="26" s="1"/>
  <c r="K88" i="24"/>
  <c r="Y91" i="26" s="1"/>
  <c r="J88" i="24"/>
  <c r="X91" i="26" s="1"/>
  <c r="H88" i="24"/>
  <c r="V91" i="26" s="1"/>
  <c r="G88" i="24"/>
  <c r="U91" i="26" s="1"/>
  <c r="F88" i="24"/>
  <c r="T91" i="26" s="1"/>
  <c r="Q87" i="24"/>
  <c r="AE90" i="26" s="1"/>
  <c r="P87" i="24"/>
  <c r="AD90" i="26" s="1"/>
  <c r="O87" i="24"/>
  <c r="AC90" i="26" s="1"/>
  <c r="N87" i="24"/>
  <c r="AB90" i="26" s="1"/>
  <c r="M87" i="24"/>
  <c r="AA90" i="26" s="1"/>
  <c r="L87" i="24"/>
  <c r="Z90" i="26" s="1"/>
  <c r="K87" i="24"/>
  <c r="Y90" i="26" s="1"/>
  <c r="J87" i="24"/>
  <c r="X90" i="26" s="1"/>
  <c r="H87" i="24"/>
  <c r="V90" i="26" s="1"/>
  <c r="G87" i="24"/>
  <c r="U90" i="26" s="1"/>
  <c r="F87" i="24"/>
  <c r="T90" i="26" s="1"/>
  <c r="Q86" i="24"/>
  <c r="AE89" i="26" s="1"/>
  <c r="P86" i="24"/>
  <c r="AD89" i="26" s="1"/>
  <c r="O86" i="24"/>
  <c r="AC89" i="26" s="1"/>
  <c r="N86" i="24"/>
  <c r="AB89" i="26" s="1"/>
  <c r="M86" i="24"/>
  <c r="AA89" i="26" s="1"/>
  <c r="L86" i="24"/>
  <c r="Z89" i="26" s="1"/>
  <c r="K86" i="24"/>
  <c r="Y89" i="26" s="1"/>
  <c r="J86" i="24"/>
  <c r="X89" i="26" s="1"/>
  <c r="H86" i="24"/>
  <c r="V89" i="26" s="1"/>
  <c r="G86" i="24"/>
  <c r="U89" i="26" s="1"/>
  <c r="F86" i="24"/>
  <c r="T89" i="26" s="1"/>
  <c r="Q85" i="24"/>
  <c r="AE88" i="26" s="1"/>
  <c r="P85" i="24"/>
  <c r="AD88" i="26" s="1"/>
  <c r="O85" i="24"/>
  <c r="AC88" i="26" s="1"/>
  <c r="N85" i="24"/>
  <c r="AB88" i="26" s="1"/>
  <c r="M85" i="24"/>
  <c r="AA88" i="26" s="1"/>
  <c r="L85" i="24"/>
  <c r="Z88" i="26" s="1"/>
  <c r="K85" i="24"/>
  <c r="Y88" i="26" s="1"/>
  <c r="J85" i="24"/>
  <c r="X88" i="26" s="1"/>
  <c r="H85" i="24"/>
  <c r="V88" i="26" s="1"/>
  <c r="G85" i="24"/>
  <c r="U88" i="26" s="1"/>
  <c r="F85" i="24"/>
  <c r="T88" i="26" s="1"/>
  <c r="Q84" i="24"/>
  <c r="AE87" i="26" s="1"/>
  <c r="P84" i="24"/>
  <c r="AD87" i="26" s="1"/>
  <c r="O84" i="24"/>
  <c r="AC87" i="26" s="1"/>
  <c r="N84" i="24"/>
  <c r="AB87" i="26" s="1"/>
  <c r="M84" i="24"/>
  <c r="AA87" i="26" s="1"/>
  <c r="L84" i="24"/>
  <c r="Z87" i="26" s="1"/>
  <c r="K84" i="24"/>
  <c r="Y87" i="26" s="1"/>
  <c r="J84" i="24"/>
  <c r="X87" i="26" s="1"/>
  <c r="H84" i="24"/>
  <c r="V87" i="26" s="1"/>
  <c r="G84" i="24"/>
  <c r="U87" i="26" s="1"/>
  <c r="F84" i="24"/>
  <c r="T87" i="26" s="1"/>
  <c r="Q83" i="24"/>
  <c r="AE86" i="26" s="1"/>
  <c r="P83" i="24"/>
  <c r="AD86" i="26" s="1"/>
  <c r="O83" i="24"/>
  <c r="AC86" i="26" s="1"/>
  <c r="N83" i="24"/>
  <c r="AB86" i="26" s="1"/>
  <c r="M83" i="24"/>
  <c r="AA86" i="26" s="1"/>
  <c r="L83" i="24"/>
  <c r="Z86" i="26" s="1"/>
  <c r="K83" i="24"/>
  <c r="Y86" i="26" s="1"/>
  <c r="J83" i="24"/>
  <c r="X86" i="26" s="1"/>
  <c r="H83" i="24"/>
  <c r="V86" i="26" s="1"/>
  <c r="G83" i="24"/>
  <c r="U86" i="26" s="1"/>
  <c r="F83" i="24"/>
  <c r="T86" i="26" s="1"/>
  <c r="Q82" i="24"/>
  <c r="AE85" i="26" s="1"/>
  <c r="P82" i="24"/>
  <c r="AD85" i="26" s="1"/>
  <c r="O82" i="24"/>
  <c r="AC85" i="26" s="1"/>
  <c r="N82" i="24"/>
  <c r="AB85" i="26" s="1"/>
  <c r="M82" i="24"/>
  <c r="AA85" i="26" s="1"/>
  <c r="L82" i="24"/>
  <c r="Z85" i="26" s="1"/>
  <c r="K82" i="24"/>
  <c r="Y85" i="26" s="1"/>
  <c r="J82" i="24"/>
  <c r="X85" i="26" s="1"/>
  <c r="H82" i="24"/>
  <c r="V85" i="26" s="1"/>
  <c r="G82" i="24"/>
  <c r="U85" i="26" s="1"/>
  <c r="F82" i="24"/>
  <c r="T85" i="26" s="1"/>
  <c r="Q81" i="24"/>
  <c r="AE84" i="26" s="1"/>
  <c r="P81" i="24"/>
  <c r="AD84" i="26" s="1"/>
  <c r="O81" i="24"/>
  <c r="AC84" i="26" s="1"/>
  <c r="N81" i="24"/>
  <c r="AB84" i="26" s="1"/>
  <c r="M81" i="24"/>
  <c r="AA84" i="26" s="1"/>
  <c r="L81" i="24"/>
  <c r="Z84" i="26" s="1"/>
  <c r="K81" i="24"/>
  <c r="Y84" i="26" s="1"/>
  <c r="J81" i="24"/>
  <c r="X84" i="26" s="1"/>
  <c r="H81" i="24"/>
  <c r="V84" i="26" s="1"/>
  <c r="G81" i="24"/>
  <c r="U84" i="26" s="1"/>
  <c r="F81" i="24"/>
  <c r="T84" i="26" s="1"/>
  <c r="Q80" i="24"/>
  <c r="AE83" i="26" s="1"/>
  <c r="P80" i="24"/>
  <c r="AD83" i="26" s="1"/>
  <c r="O80" i="24"/>
  <c r="AC83" i="26" s="1"/>
  <c r="N80" i="24"/>
  <c r="AB83" i="26" s="1"/>
  <c r="M80" i="24"/>
  <c r="AA83" i="26" s="1"/>
  <c r="L80" i="24"/>
  <c r="Z83" i="26" s="1"/>
  <c r="K80" i="24"/>
  <c r="Y83" i="26" s="1"/>
  <c r="J80" i="24"/>
  <c r="X83" i="26" s="1"/>
  <c r="H80" i="24"/>
  <c r="V83" i="26" s="1"/>
  <c r="G80" i="24"/>
  <c r="U83" i="26" s="1"/>
  <c r="F80" i="24"/>
  <c r="T83" i="26" s="1"/>
  <c r="Q78" i="24"/>
  <c r="AE81" i="26" s="1"/>
  <c r="P78" i="24"/>
  <c r="AD81" i="26" s="1"/>
  <c r="O78" i="24"/>
  <c r="AC81" i="26" s="1"/>
  <c r="N78" i="24"/>
  <c r="AB81" i="26" s="1"/>
  <c r="M78" i="24"/>
  <c r="AA81" i="26" s="1"/>
  <c r="L78" i="24"/>
  <c r="Z81" i="26" s="1"/>
  <c r="K78" i="24"/>
  <c r="Y81" i="26" s="1"/>
  <c r="J78" i="24"/>
  <c r="X81" i="26" s="1"/>
  <c r="H78" i="24"/>
  <c r="V81" i="26" s="1"/>
  <c r="G78" i="24"/>
  <c r="U81" i="26" s="1"/>
  <c r="F78" i="24"/>
  <c r="T81" i="26" s="1"/>
  <c r="Q77" i="24"/>
  <c r="AE80" i="26" s="1"/>
  <c r="P77" i="24"/>
  <c r="AD80" i="26" s="1"/>
  <c r="O77" i="24"/>
  <c r="AC80" i="26" s="1"/>
  <c r="N77" i="24"/>
  <c r="AB80" i="26" s="1"/>
  <c r="M77" i="24"/>
  <c r="AA80" i="26" s="1"/>
  <c r="L77" i="24"/>
  <c r="Z80" i="26" s="1"/>
  <c r="K77" i="24"/>
  <c r="Y80" i="26" s="1"/>
  <c r="J77" i="24"/>
  <c r="X80" i="26" s="1"/>
  <c r="H77" i="24"/>
  <c r="V80" i="26" s="1"/>
  <c r="G77" i="24"/>
  <c r="U80" i="26" s="1"/>
  <c r="F77" i="24"/>
  <c r="T80" i="26" s="1"/>
  <c r="Q76" i="24"/>
  <c r="AE79" i="26" s="1"/>
  <c r="P76" i="24"/>
  <c r="AD79" i="26" s="1"/>
  <c r="O76" i="24"/>
  <c r="AC79" i="26" s="1"/>
  <c r="N76" i="24"/>
  <c r="AB79" i="26" s="1"/>
  <c r="M76" i="24"/>
  <c r="AA79" i="26" s="1"/>
  <c r="L76" i="24"/>
  <c r="Z79" i="26" s="1"/>
  <c r="K76" i="24"/>
  <c r="Y79" i="26" s="1"/>
  <c r="J76" i="24"/>
  <c r="X79" i="26" s="1"/>
  <c r="H76" i="24"/>
  <c r="V79" i="26" s="1"/>
  <c r="G76" i="24"/>
  <c r="U79" i="26" s="1"/>
  <c r="F76" i="24"/>
  <c r="T79" i="26" s="1"/>
  <c r="Q75" i="24"/>
  <c r="AE78" i="26" s="1"/>
  <c r="P75" i="24"/>
  <c r="AD78" i="26" s="1"/>
  <c r="O75" i="24"/>
  <c r="AC78" i="26" s="1"/>
  <c r="N75" i="24"/>
  <c r="AB78" i="26" s="1"/>
  <c r="M75" i="24"/>
  <c r="AA78" i="26" s="1"/>
  <c r="L75" i="24"/>
  <c r="Z78" i="26" s="1"/>
  <c r="K75" i="24"/>
  <c r="Y78" i="26" s="1"/>
  <c r="J75" i="24"/>
  <c r="X78" i="26" s="1"/>
  <c r="H75" i="24"/>
  <c r="V78" i="26" s="1"/>
  <c r="G75" i="24"/>
  <c r="U78" i="26" s="1"/>
  <c r="F75" i="24"/>
  <c r="T78" i="26" s="1"/>
  <c r="Q74" i="24"/>
  <c r="AE77" i="26" s="1"/>
  <c r="P74" i="24"/>
  <c r="AD77" i="26" s="1"/>
  <c r="O74" i="24"/>
  <c r="AC77" i="26" s="1"/>
  <c r="N74" i="24"/>
  <c r="AB77" i="26" s="1"/>
  <c r="M74" i="24"/>
  <c r="AA77" i="26" s="1"/>
  <c r="L74" i="24"/>
  <c r="Z77" i="26" s="1"/>
  <c r="K74" i="24"/>
  <c r="Y77" i="26" s="1"/>
  <c r="J74" i="24"/>
  <c r="X77" i="26" s="1"/>
  <c r="H74" i="24"/>
  <c r="V77" i="26" s="1"/>
  <c r="G74" i="24"/>
  <c r="U77" i="26" s="1"/>
  <c r="F74" i="24"/>
  <c r="T77" i="26" s="1"/>
  <c r="Q73" i="24"/>
  <c r="AE76" i="26" s="1"/>
  <c r="P73" i="24"/>
  <c r="AD76" i="26" s="1"/>
  <c r="O73" i="24"/>
  <c r="AC76" i="26" s="1"/>
  <c r="N73" i="24"/>
  <c r="AB76" i="26" s="1"/>
  <c r="M73" i="24"/>
  <c r="AA76" i="26" s="1"/>
  <c r="L73" i="24"/>
  <c r="Z76" i="26" s="1"/>
  <c r="K73" i="24"/>
  <c r="Y76" i="26" s="1"/>
  <c r="J73" i="24"/>
  <c r="X76" i="26" s="1"/>
  <c r="H73" i="24"/>
  <c r="V76" i="26" s="1"/>
  <c r="G73" i="24"/>
  <c r="U76" i="26" s="1"/>
  <c r="F73" i="24"/>
  <c r="T76" i="26" s="1"/>
  <c r="Q72" i="24"/>
  <c r="AE75" i="26" s="1"/>
  <c r="P72" i="24"/>
  <c r="AD75" i="26" s="1"/>
  <c r="O72" i="24"/>
  <c r="AC75" i="26" s="1"/>
  <c r="N72" i="24"/>
  <c r="AB75" i="26" s="1"/>
  <c r="M72" i="24"/>
  <c r="AA75" i="26" s="1"/>
  <c r="L72" i="24"/>
  <c r="Z75" i="26" s="1"/>
  <c r="K72" i="24"/>
  <c r="Y75" i="26" s="1"/>
  <c r="J72" i="24"/>
  <c r="X75" i="26" s="1"/>
  <c r="H72" i="24"/>
  <c r="V75" i="26" s="1"/>
  <c r="G72" i="24"/>
  <c r="U75" i="26" s="1"/>
  <c r="F72" i="24"/>
  <c r="T75" i="26" s="1"/>
  <c r="Q71" i="24"/>
  <c r="AE74" i="26" s="1"/>
  <c r="P71" i="24"/>
  <c r="AD74" i="26" s="1"/>
  <c r="O71" i="24"/>
  <c r="AC74" i="26" s="1"/>
  <c r="N71" i="24"/>
  <c r="AB74" i="26" s="1"/>
  <c r="M71" i="24"/>
  <c r="AA74" i="26" s="1"/>
  <c r="L71" i="24"/>
  <c r="Z74" i="26" s="1"/>
  <c r="K71" i="24"/>
  <c r="Y74" i="26" s="1"/>
  <c r="J71" i="24"/>
  <c r="X74" i="26" s="1"/>
  <c r="H71" i="24"/>
  <c r="V74" i="26" s="1"/>
  <c r="G71" i="24"/>
  <c r="U74" i="26" s="1"/>
  <c r="F71" i="24"/>
  <c r="T74" i="26" s="1"/>
  <c r="Q70" i="24"/>
  <c r="AE73" i="26" s="1"/>
  <c r="P70" i="24"/>
  <c r="AD73" i="26" s="1"/>
  <c r="O70" i="24"/>
  <c r="AC73" i="26" s="1"/>
  <c r="N70" i="24"/>
  <c r="AB73" i="26" s="1"/>
  <c r="M70" i="24"/>
  <c r="AA73" i="26" s="1"/>
  <c r="L70" i="24"/>
  <c r="Z73" i="26" s="1"/>
  <c r="K70" i="24"/>
  <c r="Y73" i="26" s="1"/>
  <c r="J70" i="24"/>
  <c r="X73" i="26" s="1"/>
  <c r="H70" i="24"/>
  <c r="V73" i="26" s="1"/>
  <c r="G70" i="24"/>
  <c r="U73" i="26" s="1"/>
  <c r="F70" i="24"/>
  <c r="T73" i="26" s="1"/>
  <c r="Q69" i="24"/>
  <c r="AE72" i="26" s="1"/>
  <c r="P69" i="24"/>
  <c r="AD72" i="26" s="1"/>
  <c r="O69" i="24"/>
  <c r="AC72" i="26" s="1"/>
  <c r="N69" i="24"/>
  <c r="AB72" i="26" s="1"/>
  <c r="M69" i="24"/>
  <c r="AA72" i="26" s="1"/>
  <c r="L69" i="24"/>
  <c r="Z72" i="26" s="1"/>
  <c r="K69" i="24"/>
  <c r="Y72" i="26" s="1"/>
  <c r="J69" i="24"/>
  <c r="X72" i="26" s="1"/>
  <c r="H69" i="24"/>
  <c r="V72" i="26" s="1"/>
  <c r="G69" i="24"/>
  <c r="U72" i="26" s="1"/>
  <c r="F69" i="24"/>
  <c r="T72" i="26" s="1"/>
  <c r="Q68" i="24"/>
  <c r="AE71" i="26" s="1"/>
  <c r="P68" i="24"/>
  <c r="AD71" i="26" s="1"/>
  <c r="O68" i="24"/>
  <c r="AC71" i="26" s="1"/>
  <c r="N68" i="24"/>
  <c r="AB71" i="26" s="1"/>
  <c r="M68" i="24"/>
  <c r="AA71" i="26" s="1"/>
  <c r="L68" i="24"/>
  <c r="Z71" i="26" s="1"/>
  <c r="K68" i="24"/>
  <c r="Y71" i="26" s="1"/>
  <c r="J68" i="24"/>
  <c r="X71" i="26" s="1"/>
  <c r="H68" i="24"/>
  <c r="V71" i="26" s="1"/>
  <c r="G68" i="24"/>
  <c r="U71" i="26" s="1"/>
  <c r="F68" i="24"/>
  <c r="T71" i="26" s="1"/>
  <c r="Q67" i="24"/>
  <c r="AE70" i="26" s="1"/>
  <c r="P67" i="24"/>
  <c r="AD70" i="26" s="1"/>
  <c r="O67" i="24"/>
  <c r="AC70" i="26" s="1"/>
  <c r="N67" i="24"/>
  <c r="AB70" i="26" s="1"/>
  <c r="M67" i="24"/>
  <c r="AA70" i="26" s="1"/>
  <c r="L67" i="24"/>
  <c r="Z70" i="26" s="1"/>
  <c r="K67" i="24"/>
  <c r="Y70" i="26" s="1"/>
  <c r="J67" i="24"/>
  <c r="X70" i="26" s="1"/>
  <c r="H67" i="24"/>
  <c r="V70" i="26" s="1"/>
  <c r="G67" i="24"/>
  <c r="U70" i="26" s="1"/>
  <c r="F67" i="24"/>
  <c r="T70" i="26" s="1"/>
  <c r="Q66" i="24"/>
  <c r="AE69" i="26" s="1"/>
  <c r="P66" i="24"/>
  <c r="AD69" i="26" s="1"/>
  <c r="O66" i="24"/>
  <c r="AC69" i="26" s="1"/>
  <c r="N66" i="24"/>
  <c r="AB69" i="26" s="1"/>
  <c r="M66" i="24"/>
  <c r="AA69" i="26" s="1"/>
  <c r="L66" i="24"/>
  <c r="Z69" i="26" s="1"/>
  <c r="K66" i="24"/>
  <c r="Y69" i="26" s="1"/>
  <c r="J66" i="24"/>
  <c r="X69" i="26" s="1"/>
  <c r="H66" i="24"/>
  <c r="V69" i="26" s="1"/>
  <c r="G66" i="24"/>
  <c r="U69" i="26" s="1"/>
  <c r="F66" i="24"/>
  <c r="T69" i="26" s="1"/>
  <c r="Q65" i="24"/>
  <c r="AE68" i="26" s="1"/>
  <c r="P65" i="24"/>
  <c r="AD68" i="26" s="1"/>
  <c r="O65" i="24"/>
  <c r="AC68" i="26" s="1"/>
  <c r="N65" i="24"/>
  <c r="AB68" i="26" s="1"/>
  <c r="M65" i="24"/>
  <c r="AA68" i="26" s="1"/>
  <c r="L65" i="24"/>
  <c r="Z68" i="26" s="1"/>
  <c r="K65" i="24"/>
  <c r="Y68" i="26" s="1"/>
  <c r="J65" i="24"/>
  <c r="X68" i="26" s="1"/>
  <c r="H65" i="24"/>
  <c r="V68" i="26" s="1"/>
  <c r="G65" i="24"/>
  <c r="U68" i="26" s="1"/>
  <c r="F65" i="24"/>
  <c r="T68" i="26" s="1"/>
  <c r="Q64" i="24"/>
  <c r="AE67" i="26" s="1"/>
  <c r="P64" i="24"/>
  <c r="AD67" i="26" s="1"/>
  <c r="O64" i="24"/>
  <c r="AC67" i="26" s="1"/>
  <c r="N64" i="24"/>
  <c r="AB67" i="26" s="1"/>
  <c r="M64" i="24"/>
  <c r="AA67" i="26" s="1"/>
  <c r="L64" i="24"/>
  <c r="Z67" i="26" s="1"/>
  <c r="K64" i="24"/>
  <c r="Y67" i="26" s="1"/>
  <c r="J64" i="24"/>
  <c r="X67" i="26" s="1"/>
  <c r="H64" i="24"/>
  <c r="V67" i="26" s="1"/>
  <c r="G64" i="24"/>
  <c r="U67" i="26" s="1"/>
  <c r="F64" i="24"/>
  <c r="T67" i="26" s="1"/>
  <c r="Q63" i="24"/>
  <c r="AE66" i="26" s="1"/>
  <c r="P63" i="24"/>
  <c r="AD66" i="26" s="1"/>
  <c r="O63" i="24"/>
  <c r="AC66" i="26" s="1"/>
  <c r="N63" i="24"/>
  <c r="AB66" i="26" s="1"/>
  <c r="M63" i="24"/>
  <c r="AA66" i="26" s="1"/>
  <c r="L63" i="24"/>
  <c r="Z66" i="26" s="1"/>
  <c r="K63" i="24"/>
  <c r="Y66" i="26" s="1"/>
  <c r="J63" i="24"/>
  <c r="X66" i="26" s="1"/>
  <c r="H63" i="24"/>
  <c r="V66" i="26" s="1"/>
  <c r="G63" i="24"/>
  <c r="U66" i="26" s="1"/>
  <c r="F63" i="24"/>
  <c r="T66" i="26" s="1"/>
  <c r="Q62" i="24"/>
  <c r="AE65" i="26" s="1"/>
  <c r="P62" i="24"/>
  <c r="AD65" i="26" s="1"/>
  <c r="O62" i="24"/>
  <c r="AC65" i="26" s="1"/>
  <c r="N62" i="24"/>
  <c r="AB65" i="26" s="1"/>
  <c r="M62" i="24"/>
  <c r="AA65" i="26" s="1"/>
  <c r="L62" i="24"/>
  <c r="Z65" i="26" s="1"/>
  <c r="K62" i="24"/>
  <c r="Y65" i="26" s="1"/>
  <c r="J62" i="24"/>
  <c r="X65" i="26" s="1"/>
  <c r="H62" i="24"/>
  <c r="V65" i="26" s="1"/>
  <c r="G62" i="24"/>
  <c r="U65" i="26" s="1"/>
  <c r="F62" i="24"/>
  <c r="T65" i="26" s="1"/>
  <c r="Q61" i="24"/>
  <c r="AE64" i="26" s="1"/>
  <c r="P61" i="24"/>
  <c r="AD64" i="26" s="1"/>
  <c r="O61" i="24"/>
  <c r="AC64" i="26" s="1"/>
  <c r="N61" i="24"/>
  <c r="AB64" i="26" s="1"/>
  <c r="M61" i="24"/>
  <c r="AA64" i="26" s="1"/>
  <c r="L61" i="24"/>
  <c r="Z64" i="26" s="1"/>
  <c r="K61" i="24"/>
  <c r="Y64" i="26" s="1"/>
  <c r="J61" i="24"/>
  <c r="X64" i="26" s="1"/>
  <c r="H61" i="24"/>
  <c r="V64" i="26" s="1"/>
  <c r="G61" i="24"/>
  <c r="U64" i="26" s="1"/>
  <c r="F61" i="24"/>
  <c r="T64" i="26" s="1"/>
  <c r="Q60" i="24"/>
  <c r="AE63" i="26" s="1"/>
  <c r="P60" i="24"/>
  <c r="AD63" i="26" s="1"/>
  <c r="O60" i="24"/>
  <c r="AC63" i="26" s="1"/>
  <c r="N60" i="24"/>
  <c r="AB63" i="26" s="1"/>
  <c r="M60" i="24"/>
  <c r="AA63" i="26" s="1"/>
  <c r="L60" i="24"/>
  <c r="Z63" i="26" s="1"/>
  <c r="K60" i="24"/>
  <c r="Y63" i="26" s="1"/>
  <c r="J60" i="24"/>
  <c r="X63" i="26" s="1"/>
  <c r="H60" i="24"/>
  <c r="V63" i="26" s="1"/>
  <c r="G60" i="24"/>
  <c r="U63" i="26" s="1"/>
  <c r="F60" i="24"/>
  <c r="T63" i="26" s="1"/>
  <c r="Q59" i="24"/>
  <c r="AE62" i="26" s="1"/>
  <c r="P59" i="24"/>
  <c r="AD62" i="26" s="1"/>
  <c r="O59" i="24"/>
  <c r="AC62" i="26" s="1"/>
  <c r="N59" i="24"/>
  <c r="AB62" i="26" s="1"/>
  <c r="M59" i="24"/>
  <c r="AA62" i="26" s="1"/>
  <c r="L59" i="24"/>
  <c r="Z62" i="26" s="1"/>
  <c r="K59" i="24"/>
  <c r="Y62" i="26" s="1"/>
  <c r="J59" i="24"/>
  <c r="X62" i="26" s="1"/>
  <c r="H59" i="24"/>
  <c r="V62" i="26" s="1"/>
  <c r="G59" i="24"/>
  <c r="U62" i="26" s="1"/>
  <c r="F59" i="24"/>
  <c r="T62" i="26" s="1"/>
  <c r="Q58" i="24"/>
  <c r="AE61" i="26" s="1"/>
  <c r="P58" i="24"/>
  <c r="AD61" i="26" s="1"/>
  <c r="O58" i="24"/>
  <c r="AC61" i="26" s="1"/>
  <c r="N58" i="24"/>
  <c r="AB61" i="26" s="1"/>
  <c r="M58" i="24"/>
  <c r="AA61" i="26" s="1"/>
  <c r="L58" i="24"/>
  <c r="Z61" i="26" s="1"/>
  <c r="K58" i="24"/>
  <c r="Y61" i="26" s="1"/>
  <c r="J58" i="24"/>
  <c r="X61" i="26" s="1"/>
  <c r="H58" i="24"/>
  <c r="V61" i="26" s="1"/>
  <c r="G58" i="24"/>
  <c r="U61" i="26" s="1"/>
  <c r="F58" i="24"/>
  <c r="T61" i="26" s="1"/>
  <c r="Q57" i="24"/>
  <c r="AE60" i="26" s="1"/>
  <c r="P57" i="24"/>
  <c r="AD60" i="26" s="1"/>
  <c r="O57" i="24"/>
  <c r="AC60" i="26" s="1"/>
  <c r="N57" i="24"/>
  <c r="AB60" i="26" s="1"/>
  <c r="M57" i="24"/>
  <c r="AA60" i="26" s="1"/>
  <c r="L57" i="24"/>
  <c r="Z60" i="26" s="1"/>
  <c r="K57" i="24"/>
  <c r="Y60" i="26" s="1"/>
  <c r="J57" i="24"/>
  <c r="X60" i="26" s="1"/>
  <c r="H57" i="24"/>
  <c r="V60" i="26" s="1"/>
  <c r="G57" i="24"/>
  <c r="U60" i="26" s="1"/>
  <c r="F57" i="24"/>
  <c r="T60" i="26" s="1"/>
  <c r="Q55" i="24"/>
  <c r="AE58" i="26" s="1"/>
  <c r="P55" i="24"/>
  <c r="AD58" i="26" s="1"/>
  <c r="O55" i="24"/>
  <c r="AC58" i="26" s="1"/>
  <c r="N55" i="24"/>
  <c r="AB58" i="26" s="1"/>
  <c r="M55" i="24"/>
  <c r="AA58" i="26" s="1"/>
  <c r="L55" i="24"/>
  <c r="Z58" i="26" s="1"/>
  <c r="K55" i="24"/>
  <c r="Y58" i="26" s="1"/>
  <c r="J55" i="24"/>
  <c r="X58" i="26" s="1"/>
  <c r="H55" i="24"/>
  <c r="V58" i="26" s="1"/>
  <c r="G55" i="24"/>
  <c r="U58" i="26" s="1"/>
  <c r="F55" i="24"/>
  <c r="T58" i="26" s="1"/>
  <c r="Q54" i="24"/>
  <c r="AE57" i="26" s="1"/>
  <c r="P54" i="24"/>
  <c r="AD57" i="26" s="1"/>
  <c r="O54" i="24"/>
  <c r="AC57" i="26" s="1"/>
  <c r="N54" i="24"/>
  <c r="AB57" i="26" s="1"/>
  <c r="M54" i="24"/>
  <c r="AA57" i="26" s="1"/>
  <c r="L54" i="24"/>
  <c r="Z57" i="26" s="1"/>
  <c r="K54" i="24"/>
  <c r="Y57" i="26" s="1"/>
  <c r="J54" i="24"/>
  <c r="X57" i="26" s="1"/>
  <c r="H54" i="24"/>
  <c r="V57" i="26" s="1"/>
  <c r="G54" i="24"/>
  <c r="U57" i="26" s="1"/>
  <c r="F54" i="24"/>
  <c r="T57" i="26" s="1"/>
  <c r="Q53" i="24"/>
  <c r="AE56" i="26" s="1"/>
  <c r="P53" i="24"/>
  <c r="AD56" i="26" s="1"/>
  <c r="O53" i="24"/>
  <c r="AC56" i="26" s="1"/>
  <c r="N53" i="24"/>
  <c r="AB56" i="26" s="1"/>
  <c r="M53" i="24"/>
  <c r="AA56" i="26" s="1"/>
  <c r="L53" i="24"/>
  <c r="Z56" i="26" s="1"/>
  <c r="K53" i="24"/>
  <c r="Y56" i="26" s="1"/>
  <c r="J53" i="24"/>
  <c r="X56" i="26" s="1"/>
  <c r="H53" i="24"/>
  <c r="V56" i="26" s="1"/>
  <c r="G53" i="24"/>
  <c r="U56" i="26" s="1"/>
  <c r="F53" i="24"/>
  <c r="T56" i="26" s="1"/>
  <c r="Q52" i="24"/>
  <c r="AE55" i="26" s="1"/>
  <c r="P52" i="24"/>
  <c r="AD55" i="26" s="1"/>
  <c r="O52" i="24"/>
  <c r="AC55" i="26" s="1"/>
  <c r="N52" i="24"/>
  <c r="AB55" i="26" s="1"/>
  <c r="M52" i="24"/>
  <c r="AA55" i="26" s="1"/>
  <c r="L52" i="24"/>
  <c r="Z55" i="26" s="1"/>
  <c r="K52" i="24"/>
  <c r="Y55" i="26" s="1"/>
  <c r="J52" i="24"/>
  <c r="X55" i="26" s="1"/>
  <c r="H52" i="24"/>
  <c r="V55" i="26" s="1"/>
  <c r="G52" i="24"/>
  <c r="U55" i="26" s="1"/>
  <c r="F52" i="24"/>
  <c r="T55" i="26" s="1"/>
  <c r="Q51" i="24"/>
  <c r="AE54" i="26" s="1"/>
  <c r="P51" i="24"/>
  <c r="AD54" i="26" s="1"/>
  <c r="O51" i="24"/>
  <c r="AC54" i="26" s="1"/>
  <c r="N51" i="24"/>
  <c r="AB54" i="26" s="1"/>
  <c r="M51" i="24"/>
  <c r="AA54" i="26" s="1"/>
  <c r="L51" i="24"/>
  <c r="Z54" i="26" s="1"/>
  <c r="K51" i="24"/>
  <c r="Y54" i="26" s="1"/>
  <c r="J51" i="24"/>
  <c r="X54" i="26" s="1"/>
  <c r="H51" i="24"/>
  <c r="V54" i="26" s="1"/>
  <c r="G51" i="24"/>
  <c r="U54" i="26" s="1"/>
  <c r="F51" i="24"/>
  <c r="T54" i="26" s="1"/>
  <c r="Q50" i="24"/>
  <c r="AE53" i="26" s="1"/>
  <c r="P50" i="24"/>
  <c r="AD53" i="26" s="1"/>
  <c r="O50" i="24"/>
  <c r="AC53" i="26" s="1"/>
  <c r="N50" i="24"/>
  <c r="AB53" i="26" s="1"/>
  <c r="M50" i="24"/>
  <c r="AA53" i="26" s="1"/>
  <c r="L50" i="24"/>
  <c r="Z53" i="26" s="1"/>
  <c r="K50" i="24"/>
  <c r="Y53" i="26" s="1"/>
  <c r="J50" i="24"/>
  <c r="X53" i="26" s="1"/>
  <c r="H50" i="24"/>
  <c r="V53" i="26" s="1"/>
  <c r="G50" i="24"/>
  <c r="U53" i="26" s="1"/>
  <c r="F50" i="24"/>
  <c r="T53" i="26" s="1"/>
  <c r="Q49" i="24"/>
  <c r="AE52" i="26" s="1"/>
  <c r="P49" i="24"/>
  <c r="AD52" i="26" s="1"/>
  <c r="O49" i="24"/>
  <c r="AC52" i="26" s="1"/>
  <c r="N49" i="24"/>
  <c r="AB52" i="26" s="1"/>
  <c r="M49" i="24"/>
  <c r="AA52" i="26" s="1"/>
  <c r="L49" i="24"/>
  <c r="Z52" i="26" s="1"/>
  <c r="K49" i="24"/>
  <c r="Y52" i="26" s="1"/>
  <c r="J49" i="24"/>
  <c r="X52" i="26" s="1"/>
  <c r="H49" i="24"/>
  <c r="V52" i="26" s="1"/>
  <c r="G49" i="24"/>
  <c r="U52" i="26" s="1"/>
  <c r="F49" i="24"/>
  <c r="T52" i="26" s="1"/>
  <c r="Q48" i="24"/>
  <c r="AE51" i="26" s="1"/>
  <c r="P48" i="24"/>
  <c r="AD51" i="26" s="1"/>
  <c r="O48" i="24"/>
  <c r="AC51" i="26" s="1"/>
  <c r="N48" i="24"/>
  <c r="AB51" i="26" s="1"/>
  <c r="M48" i="24"/>
  <c r="AA51" i="26" s="1"/>
  <c r="L48" i="24"/>
  <c r="Z51" i="26" s="1"/>
  <c r="K48" i="24"/>
  <c r="Y51" i="26" s="1"/>
  <c r="J48" i="24"/>
  <c r="X51" i="26" s="1"/>
  <c r="H48" i="24"/>
  <c r="V51" i="26" s="1"/>
  <c r="G48" i="24"/>
  <c r="U51" i="26" s="1"/>
  <c r="F48" i="24"/>
  <c r="T51" i="26" s="1"/>
  <c r="Q47" i="24"/>
  <c r="AE50" i="26" s="1"/>
  <c r="P47" i="24"/>
  <c r="AD50" i="26" s="1"/>
  <c r="O47" i="24"/>
  <c r="AC50" i="26" s="1"/>
  <c r="N47" i="24"/>
  <c r="AB50" i="26" s="1"/>
  <c r="M47" i="24"/>
  <c r="AA50" i="26" s="1"/>
  <c r="L47" i="24"/>
  <c r="Z50" i="26" s="1"/>
  <c r="K47" i="24"/>
  <c r="Y50" i="26" s="1"/>
  <c r="J47" i="24"/>
  <c r="X50" i="26" s="1"/>
  <c r="H47" i="24"/>
  <c r="V50" i="26" s="1"/>
  <c r="G47" i="24"/>
  <c r="U50" i="26" s="1"/>
  <c r="F47" i="24"/>
  <c r="T50" i="26" s="1"/>
  <c r="Q46" i="24"/>
  <c r="AE49" i="26" s="1"/>
  <c r="P46" i="24"/>
  <c r="AD49" i="26" s="1"/>
  <c r="O46" i="24"/>
  <c r="AC49" i="26" s="1"/>
  <c r="N46" i="24"/>
  <c r="AB49" i="26" s="1"/>
  <c r="M46" i="24"/>
  <c r="AA49" i="26" s="1"/>
  <c r="L46" i="24"/>
  <c r="Z49" i="26" s="1"/>
  <c r="K46" i="24"/>
  <c r="Y49" i="26" s="1"/>
  <c r="J46" i="24"/>
  <c r="X49" i="26" s="1"/>
  <c r="H46" i="24"/>
  <c r="V49" i="26" s="1"/>
  <c r="G46" i="24"/>
  <c r="U49" i="26" s="1"/>
  <c r="F46" i="24"/>
  <c r="T49" i="26" s="1"/>
  <c r="Q45" i="24"/>
  <c r="AE48" i="26" s="1"/>
  <c r="P45" i="24"/>
  <c r="AD48" i="26" s="1"/>
  <c r="O45" i="24"/>
  <c r="AC48" i="26" s="1"/>
  <c r="N45" i="24"/>
  <c r="AB48" i="26" s="1"/>
  <c r="M45" i="24"/>
  <c r="AA48" i="26" s="1"/>
  <c r="L45" i="24"/>
  <c r="Z48" i="26" s="1"/>
  <c r="K45" i="24"/>
  <c r="Y48" i="26" s="1"/>
  <c r="J45" i="24"/>
  <c r="X48" i="26" s="1"/>
  <c r="H45" i="24"/>
  <c r="V48" i="26" s="1"/>
  <c r="G45" i="24"/>
  <c r="U48" i="26" s="1"/>
  <c r="F45" i="24"/>
  <c r="T48" i="26" s="1"/>
  <c r="Q44" i="24"/>
  <c r="AE47" i="26" s="1"/>
  <c r="P44" i="24"/>
  <c r="AD47" i="26" s="1"/>
  <c r="O44" i="24"/>
  <c r="AC47" i="26" s="1"/>
  <c r="N44" i="24"/>
  <c r="AB47" i="26" s="1"/>
  <c r="M44" i="24"/>
  <c r="AA47" i="26" s="1"/>
  <c r="L44" i="24"/>
  <c r="Z47" i="26" s="1"/>
  <c r="K44" i="24"/>
  <c r="Y47" i="26" s="1"/>
  <c r="J44" i="24"/>
  <c r="X47" i="26" s="1"/>
  <c r="H44" i="24"/>
  <c r="V47" i="26" s="1"/>
  <c r="G44" i="24"/>
  <c r="U47" i="26" s="1"/>
  <c r="F44" i="24"/>
  <c r="T47" i="26" s="1"/>
  <c r="Q43" i="24"/>
  <c r="AE46" i="26" s="1"/>
  <c r="P43" i="24"/>
  <c r="AD46" i="26" s="1"/>
  <c r="O43" i="24"/>
  <c r="AC46" i="26" s="1"/>
  <c r="N43" i="24"/>
  <c r="AB46" i="26" s="1"/>
  <c r="M43" i="24"/>
  <c r="AA46" i="26" s="1"/>
  <c r="L43" i="24"/>
  <c r="Z46" i="26" s="1"/>
  <c r="K43" i="24"/>
  <c r="Y46" i="26" s="1"/>
  <c r="J43" i="24"/>
  <c r="X46" i="26" s="1"/>
  <c r="H43" i="24"/>
  <c r="V46" i="26" s="1"/>
  <c r="G43" i="24"/>
  <c r="U46" i="26" s="1"/>
  <c r="F43" i="24"/>
  <c r="T46" i="26" s="1"/>
  <c r="Q42" i="24"/>
  <c r="AE45" i="26" s="1"/>
  <c r="P42" i="24"/>
  <c r="AD45" i="26" s="1"/>
  <c r="O42" i="24"/>
  <c r="AC45" i="26" s="1"/>
  <c r="N42" i="24"/>
  <c r="AB45" i="26" s="1"/>
  <c r="M42" i="24"/>
  <c r="AA45" i="26" s="1"/>
  <c r="L42" i="24"/>
  <c r="Z45" i="26" s="1"/>
  <c r="K42" i="24"/>
  <c r="Y45" i="26" s="1"/>
  <c r="J42" i="24"/>
  <c r="X45" i="26" s="1"/>
  <c r="H42" i="24"/>
  <c r="V45" i="26" s="1"/>
  <c r="G42" i="24"/>
  <c r="U45" i="26" s="1"/>
  <c r="F42" i="24"/>
  <c r="T45" i="26" s="1"/>
  <c r="Q41" i="24"/>
  <c r="AE44" i="26" s="1"/>
  <c r="P41" i="24"/>
  <c r="AD44" i="26" s="1"/>
  <c r="O41" i="24"/>
  <c r="AC44" i="26" s="1"/>
  <c r="N41" i="24"/>
  <c r="AB44" i="26" s="1"/>
  <c r="M41" i="24"/>
  <c r="AA44" i="26" s="1"/>
  <c r="L41" i="24"/>
  <c r="Z44" i="26" s="1"/>
  <c r="K41" i="24"/>
  <c r="Y44" i="26" s="1"/>
  <c r="J41" i="24"/>
  <c r="X44" i="26" s="1"/>
  <c r="H41" i="24"/>
  <c r="V44" i="26" s="1"/>
  <c r="G41" i="24"/>
  <c r="U44" i="26" s="1"/>
  <c r="F41" i="24"/>
  <c r="T44" i="26" s="1"/>
  <c r="Q40" i="24"/>
  <c r="AE43" i="26" s="1"/>
  <c r="P40" i="24"/>
  <c r="AD43" i="26" s="1"/>
  <c r="O40" i="24"/>
  <c r="AC43" i="26" s="1"/>
  <c r="N40" i="24"/>
  <c r="AB43" i="26" s="1"/>
  <c r="M40" i="24"/>
  <c r="AA43" i="26" s="1"/>
  <c r="L40" i="24"/>
  <c r="Z43" i="26" s="1"/>
  <c r="K40" i="24"/>
  <c r="Y43" i="26" s="1"/>
  <c r="J40" i="24"/>
  <c r="X43" i="26" s="1"/>
  <c r="H40" i="24"/>
  <c r="V43" i="26" s="1"/>
  <c r="G40" i="24"/>
  <c r="U43" i="26" s="1"/>
  <c r="F40" i="24"/>
  <c r="T43" i="26" s="1"/>
  <c r="Q39" i="24"/>
  <c r="AE42" i="26" s="1"/>
  <c r="P39" i="24"/>
  <c r="AD42" i="26" s="1"/>
  <c r="O39" i="24"/>
  <c r="AC42" i="26" s="1"/>
  <c r="N39" i="24"/>
  <c r="AB42" i="26" s="1"/>
  <c r="M39" i="24"/>
  <c r="AA42" i="26" s="1"/>
  <c r="L39" i="24"/>
  <c r="Z42" i="26" s="1"/>
  <c r="K39" i="24"/>
  <c r="Y42" i="26" s="1"/>
  <c r="J39" i="24"/>
  <c r="X42" i="26" s="1"/>
  <c r="H39" i="24"/>
  <c r="V42" i="26" s="1"/>
  <c r="G39" i="24"/>
  <c r="U42" i="26" s="1"/>
  <c r="F39" i="24"/>
  <c r="T42" i="26" s="1"/>
  <c r="Q38" i="24"/>
  <c r="AE41" i="26" s="1"/>
  <c r="P38" i="24"/>
  <c r="AD41" i="26" s="1"/>
  <c r="O38" i="24"/>
  <c r="AC41" i="26" s="1"/>
  <c r="N38" i="24"/>
  <c r="AB41" i="26" s="1"/>
  <c r="M38" i="24"/>
  <c r="AA41" i="26" s="1"/>
  <c r="L38" i="24"/>
  <c r="Z41" i="26" s="1"/>
  <c r="K38" i="24"/>
  <c r="Y41" i="26" s="1"/>
  <c r="J38" i="24"/>
  <c r="X41" i="26" s="1"/>
  <c r="H38" i="24"/>
  <c r="V41" i="26" s="1"/>
  <c r="G38" i="24"/>
  <c r="U41" i="26" s="1"/>
  <c r="F38" i="24"/>
  <c r="T41" i="26" s="1"/>
  <c r="Q37" i="24"/>
  <c r="AE40" i="26" s="1"/>
  <c r="P37" i="24"/>
  <c r="AD40" i="26" s="1"/>
  <c r="O37" i="24"/>
  <c r="AC40" i="26" s="1"/>
  <c r="N37" i="24"/>
  <c r="AB40" i="26" s="1"/>
  <c r="M37" i="24"/>
  <c r="AA40" i="26" s="1"/>
  <c r="L37" i="24"/>
  <c r="Z40" i="26" s="1"/>
  <c r="K37" i="24"/>
  <c r="Y40" i="26" s="1"/>
  <c r="J37" i="24"/>
  <c r="X40" i="26" s="1"/>
  <c r="H37" i="24"/>
  <c r="V40" i="26" s="1"/>
  <c r="G37" i="24"/>
  <c r="U40" i="26" s="1"/>
  <c r="F37" i="24"/>
  <c r="T40" i="26" s="1"/>
  <c r="Q36" i="24"/>
  <c r="AE39" i="26" s="1"/>
  <c r="P36" i="24"/>
  <c r="AD39" i="26" s="1"/>
  <c r="O36" i="24"/>
  <c r="AC39" i="26" s="1"/>
  <c r="N36" i="24"/>
  <c r="AB39" i="26" s="1"/>
  <c r="M36" i="24"/>
  <c r="AA39" i="26" s="1"/>
  <c r="L36" i="24"/>
  <c r="Z39" i="26" s="1"/>
  <c r="K36" i="24"/>
  <c r="Y39" i="26" s="1"/>
  <c r="J36" i="24"/>
  <c r="X39" i="26" s="1"/>
  <c r="H36" i="24"/>
  <c r="V39" i="26" s="1"/>
  <c r="G36" i="24"/>
  <c r="U39" i="26" s="1"/>
  <c r="F36" i="24"/>
  <c r="T39" i="26" s="1"/>
  <c r="Q35" i="24"/>
  <c r="AE37" i="26" s="1"/>
  <c r="P35" i="24"/>
  <c r="AD37" i="26" s="1"/>
  <c r="O35" i="24"/>
  <c r="AC37" i="26" s="1"/>
  <c r="N35" i="24"/>
  <c r="AB37" i="26" s="1"/>
  <c r="M35" i="24"/>
  <c r="AA37" i="26" s="1"/>
  <c r="L35" i="24"/>
  <c r="Z37" i="26" s="1"/>
  <c r="K35" i="24"/>
  <c r="Y37" i="26" s="1"/>
  <c r="J35" i="24"/>
  <c r="X37" i="26" s="1"/>
  <c r="H35" i="24"/>
  <c r="V37" i="26" s="1"/>
  <c r="G35" i="24"/>
  <c r="U37" i="26" s="1"/>
  <c r="F35" i="24"/>
  <c r="T37" i="26" s="1"/>
  <c r="Q34" i="24"/>
  <c r="AE36" i="26" s="1"/>
  <c r="P34" i="24"/>
  <c r="AD36" i="26" s="1"/>
  <c r="O34" i="24"/>
  <c r="AC36" i="26" s="1"/>
  <c r="N34" i="24"/>
  <c r="AB36" i="26" s="1"/>
  <c r="M34" i="24"/>
  <c r="AA36" i="26" s="1"/>
  <c r="L34" i="24"/>
  <c r="Z36" i="26" s="1"/>
  <c r="K34" i="24"/>
  <c r="Y36" i="26" s="1"/>
  <c r="J34" i="24"/>
  <c r="X36" i="26" s="1"/>
  <c r="H34" i="24"/>
  <c r="V36" i="26" s="1"/>
  <c r="G34" i="24"/>
  <c r="U36" i="26" s="1"/>
  <c r="F34" i="24"/>
  <c r="T36" i="26" s="1"/>
  <c r="Q33" i="24"/>
  <c r="AE35" i="26" s="1"/>
  <c r="P33" i="24"/>
  <c r="AD35" i="26" s="1"/>
  <c r="O33" i="24"/>
  <c r="AC35" i="26" s="1"/>
  <c r="N33" i="24"/>
  <c r="AB35" i="26" s="1"/>
  <c r="M33" i="24"/>
  <c r="AA35" i="26" s="1"/>
  <c r="L33" i="24"/>
  <c r="Z35" i="26" s="1"/>
  <c r="K33" i="24"/>
  <c r="Y35" i="26" s="1"/>
  <c r="J33" i="24"/>
  <c r="X35" i="26" s="1"/>
  <c r="H33" i="24"/>
  <c r="V35" i="26" s="1"/>
  <c r="G33" i="24"/>
  <c r="U35" i="26" s="1"/>
  <c r="F33" i="24"/>
  <c r="T35" i="26" s="1"/>
  <c r="Q32" i="24"/>
  <c r="AE34" i="26" s="1"/>
  <c r="P32" i="24"/>
  <c r="AD34" i="26" s="1"/>
  <c r="O32" i="24"/>
  <c r="AC34" i="26" s="1"/>
  <c r="N32" i="24"/>
  <c r="AB34" i="26" s="1"/>
  <c r="M32" i="24"/>
  <c r="AA34" i="26" s="1"/>
  <c r="L32" i="24"/>
  <c r="Z34" i="26" s="1"/>
  <c r="K32" i="24"/>
  <c r="Y34" i="26" s="1"/>
  <c r="J32" i="24"/>
  <c r="X34" i="26" s="1"/>
  <c r="H32" i="24"/>
  <c r="V34" i="26" s="1"/>
  <c r="G32" i="24"/>
  <c r="U34" i="26" s="1"/>
  <c r="F32" i="24"/>
  <c r="T34" i="26" s="1"/>
  <c r="Q31" i="24"/>
  <c r="AE33" i="26" s="1"/>
  <c r="P31" i="24"/>
  <c r="AD33" i="26" s="1"/>
  <c r="O31" i="24"/>
  <c r="AC33" i="26" s="1"/>
  <c r="N31" i="24"/>
  <c r="AB33" i="26" s="1"/>
  <c r="M31" i="24"/>
  <c r="AA33" i="26" s="1"/>
  <c r="L31" i="24"/>
  <c r="Z33" i="26" s="1"/>
  <c r="K31" i="24"/>
  <c r="Y33" i="26" s="1"/>
  <c r="J31" i="24"/>
  <c r="X33" i="26" s="1"/>
  <c r="H31" i="24"/>
  <c r="V33" i="26" s="1"/>
  <c r="G31" i="24"/>
  <c r="U33" i="26" s="1"/>
  <c r="F31" i="24"/>
  <c r="T33" i="26" s="1"/>
  <c r="Q30" i="24"/>
  <c r="AE32" i="26" s="1"/>
  <c r="P30" i="24"/>
  <c r="AD32" i="26" s="1"/>
  <c r="O30" i="24"/>
  <c r="AC32" i="26" s="1"/>
  <c r="N30" i="24"/>
  <c r="AB32" i="26" s="1"/>
  <c r="M30" i="24"/>
  <c r="AA32" i="26" s="1"/>
  <c r="L30" i="24"/>
  <c r="Z32" i="26" s="1"/>
  <c r="K30" i="24"/>
  <c r="Y32" i="26" s="1"/>
  <c r="J30" i="24"/>
  <c r="X32" i="26" s="1"/>
  <c r="H30" i="24"/>
  <c r="V32" i="26" s="1"/>
  <c r="G30" i="24"/>
  <c r="U32" i="26" s="1"/>
  <c r="F30" i="24"/>
  <c r="T32" i="26" s="1"/>
  <c r="Q29" i="24"/>
  <c r="AE31" i="26" s="1"/>
  <c r="P29" i="24"/>
  <c r="AD31" i="26" s="1"/>
  <c r="O29" i="24"/>
  <c r="AC31" i="26" s="1"/>
  <c r="N29" i="24"/>
  <c r="AB31" i="26" s="1"/>
  <c r="M29" i="24"/>
  <c r="AA31" i="26" s="1"/>
  <c r="L29" i="24"/>
  <c r="Z31" i="26" s="1"/>
  <c r="K29" i="24"/>
  <c r="Y31" i="26" s="1"/>
  <c r="J29" i="24"/>
  <c r="X31" i="26" s="1"/>
  <c r="H29" i="24"/>
  <c r="V31" i="26" s="1"/>
  <c r="G29" i="24"/>
  <c r="U31" i="26" s="1"/>
  <c r="F29" i="24"/>
  <c r="T31" i="26" s="1"/>
  <c r="Q28" i="24"/>
  <c r="AE30" i="26" s="1"/>
  <c r="P28" i="24"/>
  <c r="AD30" i="26" s="1"/>
  <c r="O28" i="24"/>
  <c r="AC30" i="26" s="1"/>
  <c r="N28" i="24"/>
  <c r="AB30" i="26" s="1"/>
  <c r="M28" i="24"/>
  <c r="AA30" i="26" s="1"/>
  <c r="L28" i="24"/>
  <c r="Z30" i="26" s="1"/>
  <c r="K28" i="24"/>
  <c r="Y30" i="26" s="1"/>
  <c r="J28" i="24"/>
  <c r="X30" i="26" s="1"/>
  <c r="H28" i="24"/>
  <c r="V30" i="26" s="1"/>
  <c r="G28" i="24"/>
  <c r="U30" i="26" s="1"/>
  <c r="F28" i="24"/>
  <c r="T30" i="26" s="1"/>
  <c r="Q27" i="24"/>
  <c r="AE29" i="26" s="1"/>
  <c r="P27" i="24"/>
  <c r="AD29" i="26" s="1"/>
  <c r="O27" i="24"/>
  <c r="AC29" i="26" s="1"/>
  <c r="N27" i="24"/>
  <c r="AB29" i="26" s="1"/>
  <c r="M27" i="24"/>
  <c r="AA29" i="26" s="1"/>
  <c r="L27" i="24"/>
  <c r="Z29" i="26" s="1"/>
  <c r="K27" i="24"/>
  <c r="Y29" i="26" s="1"/>
  <c r="J27" i="24"/>
  <c r="X29" i="26" s="1"/>
  <c r="H27" i="24"/>
  <c r="V29" i="26" s="1"/>
  <c r="G27" i="24"/>
  <c r="U29" i="26" s="1"/>
  <c r="F27" i="24"/>
  <c r="T29" i="26" s="1"/>
  <c r="Q26" i="24"/>
  <c r="AE28" i="26" s="1"/>
  <c r="P26" i="24"/>
  <c r="AD28" i="26" s="1"/>
  <c r="O26" i="24"/>
  <c r="AC28" i="26" s="1"/>
  <c r="N26" i="24"/>
  <c r="AB28" i="26" s="1"/>
  <c r="M26" i="24"/>
  <c r="AA28" i="26" s="1"/>
  <c r="L26" i="24"/>
  <c r="Z28" i="26" s="1"/>
  <c r="K26" i="24"/>
  <c r="Y28" i="26" s="1"/>
  <c r="J26" i="24"/>
  <c r="X28" i="26" s="1"/>
  <c r="H26" i="24"/>
  <c r="V28" i="26" s="1"/>
  <c r="G26" i="24"/>
  <c r="U28" i="26" s="1"/>
  <c r="F26" i="24"/>
  <c r="T28" i="26" s="1"/>
  <c r="Q25" i="24"/>
  <c r="AE27" i="26" s="1"/>
  <c r="P25" i="24"/>
  <c r="AD27" i="26" s="1"/>
  <c r="O25" i="24"/>
  <c r="AC27" i="26" s="1"/>
  <c r="N25" i="24"/>
  <c r="AB27" i="26" s="1"/>
  <c r="M25" i="24"/>
  <c r="AA27" i="26" s="1"/>
  <c r="L25" i="24"/>
  <c r="Z27" i="26" s="1"/>
  <c r="K25" i="24"/>
  <c r="Y27" i="26" s="1"/>
  <c r="J25" i="24"/>
  <c r="X27" i="26" s="1"/>
  <c r="H25" i="24"/>
  <c r="V27" i="26" s="1"/>
  <c r="G25" i="24"/>
  <c r="U27" i="26" s="1"/>
  <c r="F25" i="24"/>
  <c r="T27" i="26" s="1"/>
  <c r="Q24" i="24"/>
  <c r="AE26" i="26" s="1"/>
  <c r="P24" i="24"/>
  <c r="AD26" i="26" s="1"/>
  <c r="O24" i="24"/>
  <c r="AC26" i="26" s="1"/>
  <c r="N24" i="24"/>
  <c r="AB26" i="26" s="1"/>
  <c r="M24" i="24"/>
  <c r="AA26" i="26" s="1"/>
  <c r="L24" i="24"/>
  <c r="Z26" i="26" s="1"/>
  <c r="K24" i="24"/>
  <c r="Y26" i="26" s="1"/>
  <c r="J24" i="24"/>
  <c r="X26" i="26" s="1"/>
  <c r="H24" i="24"/>
  <c r="V26" i="26" s="1"/>
  <c r="G24" i="24"/>
  <c r="U26" i="26" s="1"/>
  <c r="F24" i="24"/>
  <c r="T26" i="26" s="1"/>
  <c r="Q23" i="24"/>
  <c r="AE25" i="26" s="1"/>
  <c r="P23" i="24"/>
  <c r="AD25" i="26" s="1"/>
  <c r="O23" i="24"/>
  <c r="AC25" i="26" s="1"/>
  <c r="N23" i="24"/>
  <c r="AB25" i="26" s="1"/>
  <c r="M23" i="24"/>
  <c r="AA25" i="26" s="1"/>
  <c r="L23" i="24"/>
  <c r="Z25" i="26" s="1"/>
  <c r="K23" i="24"/>
  <c r="Y25" i="26" s="1"/>
  <c r="J23" i="24"/>
  <c r="X25" i="26" s="1"/>
  <c r="H23" i="24"/>
  <c r="V25" i="26" s="1"/>
  <c r="G23" i="24"/>
  <c r="U25" i="26" s="1"/>
  <c r="F23" i="24"/>
  <c r="T25" i="26" s="1"/>
  <c r="Q22" i="24"/>
  <c r="AE24" i="26" s="1"/>
  <c r="P22" i="24"/>
  <c r="AD24" i="26" s="1"/>
  <c r="O22" i="24"/>
  <c r="AC24" i="26" s="1"/>
  <c r="N22" i="24"/>
  <c r="AB24" i="26" s="1"/>
  <c r="M22" i="24"/>
  <c r="AA24" i="26" s="1"/>
  <c r="L22" i="24"/>
  <c r="Z24" i="26" s="1"/>
  <c r="K22" i="24"/>
  <c r="Y24" i="26" s="1"/>
  <c r="J22" i="24"/>
  <c r="X24" i="26" s="1"/>
  <c r="H22" i="24"/>
  <c r="V24" i="26" s="1"/>
  <c r="G22" i="24"/>
  <c r="U24" i="26" s="1"/>
  <c r="F22" i="24"/>
  <c r="T24" i="26" s="1"/>
  <c r="Q21" i="24"/>
  <c r="AE23" i="26" s="1"/>
  <c r="P21" i="24"/>
  <c r="AD23" i="26" s="1"/>
  <c r="O21" i="24"/>
  <c r="AC23" i="26" s="1"/>
  <c r="N21" i="24"/>
  <c r="AB23" i="26" s="1"/>
  <c r="M21" i="24"/>
  <c r="AA23" i="26" s="1"/>
  <c r="L21" i="24"/>
  <c r="Z23" i="26" s="1"/>
  <c r="K21" i="24"/>
  <c r="Y23" i="26" s="1"/>
  <c r="J21" i="24"/>
  <c r="X23" i="26" s="1"/>
  <c r="H21" i="24"/>
  <c r="V23" i="26" s="1"/>
  <c r="G21" i="24"/>
  <c r="U23" i="26" s="1"/>
  <c r="F21" i="24"/>
  <c r="T23" i="26" s="1"/>
  <c r="Q20" i="24"/>
  <c r="AE22" i="26" s="1"/>
  <c r="P20" i="24"/>
  <c r="AD22" i="26" s="1"/>
  <c r="O20" i="24"/>
  <c r="AC22" i="26" s="1"/>
  <c r="N20" i="24"/>
  <c r="AB22" i="26" s="1"/>
  <c r="M20" i="24"/>
  <c r="AA22" i="26" s="1"/>
  <c r="L20" i="24"/>
  <c r="Z22" i="26" s="1"/>
  <c r="K20" i="24"/>
  <c r="Y22" i="26" s="1"/>
  <c r="J20" i="24"/>
  <c r="X22" i="26" s="1"/>
  <c r="H20" i="24"/>
  <c r="V22" i="26" s="1"/>
  <c r="G20" i="24"/>
  <c r="U22" i="26" s="1"/>
  <c r="F20" i="24"/>
  <c r="T22" i="26" s="1"/>
  <c r="Q19" i="24"/>
  <c r="AE21" i="26" s="1"/>
  <c r="P19" i="24"/>
  <c r="AD21" i="26" s="1"/>
  <c r="O19" i="24"/>
  <c r="AC21" i="26" s="1"/>
  <c r="N19" i="24"/>
  <c r="AB21" i="26" s="1"/>
  <c r="M19" i="24"/>
  <c r="AA21" i="26" s="1"/>
  <c r="L19" i="24"/>
  <c r="Z21" i="26" s="1"/>
  <c r="K19" i="24"/>
  <c r="Y21" i="26" s="1"/>
  <c r="J19" i="24"/>
  <c r="X21" i="26" s="1"/>
  <c r="H19" i="24"/>
  <c r="V21" i="26" s="1"/>
  <c r="G19" i="24"/>
  <c r="U21" i="26" s="1"/>
  <c r="F19" i="24"/>
  <c r="T21" i="26" s="1"/>
  <c r="Q18" i="24"/>
  <c r="AE20" i="26" s="1"/>
  <c r="P18" i="24"/>
  <c r="AD20" i="26" s="1"/>
  <c r="O18" i="24"/>
  <c r="AC20" i="26" s="1"/>
  <c r="N18" i="24"/>
  <c r="AB20" i="26" s="1"/>
  <c r="M18" i="24"/>
  <c r="AA20" i="26" s="1"/>
  <c r="L18" i="24"/>
  <c r="Z20" i="26" s="1"/>
  <c r="K18" i="24"/>
  <c r="Y20" i="26" s="1"/>
  <c r="J18" i="24"/>
  <c r="X20" i="26" s="1"/>
  <c r="H18" i="24"/>
  <c r="V20" i="26" s="1"/>
  <c r="G18" i="24"/>
  <c r="U20" i="26" s="1"/>
  <c r="F18" i="24"/>
  <c r="T20" i="26" s="1"/>
  <c r="Q17" i="24"/>
  <c r="AE19" i="26" s="1"/>
  <c r="P17" i="24"/>
  <c r="AD19" i="26" s="1"/>
  <c r="O17" i="24"/>
  <c r="AC19" i="26" s="1"/>
  <c r="N17" i="24"/>
  <c r="AB19" i="26" s="1"/>
  <c r="M17" i="24"/>
  <c r="AA19" i="26" s="1"/>
  <c r="L17" i="24"/>
  <c r="Z19" i="26" s="1"/>
  <c r="K17" i="24"/>
  <c r="Y19" i="26" s="1"/>
  <c r="J17" i="24"/>
  <c r="X19" i="26" s="1"/>
  <c r="H17" i="24"/>
  <c r="V19" i="26" s="1"/>
  <c r="G17" i="24"/>
  <c r="U19" i="26" s="1"/>
  <c r="F17" i="24"/>
  <c r="T19" i="26" s="1"/>
  <c r="Q15" i="24"/>
  <c r="AE17" i="26" s="1"/>
  <c r="P15" i="24"/>
  <c r="AD17" i="26" s="1"/>
  <c r="O15" i="24"/>
  <c r="AC17" i="26" s="1"/>
  <c r="N15" i="24"/>
  <c r="AB17" i="26" s="1"/>
  <c r="M15" i="24"/>
  <c r="AA17" i="26" s="1"/>
  <c r="L15" i="24"/>
  <c r="Z17" i="26" s="1"/>
  <c r="K15" i="24"/>
  <c r="Y17" i="26" s="1"/>
  <c r="J15" i="24"/>
  <c r="X17" i="26" s="1"/>
  <c r="H15" i="24"/>
  <c r="V17" i="26" s="1"/>
  <c r="G15" i="24"/>
  <c r="U17" i="26" s="1"/>
  <c r="F15" i="24"/>
  <c r="T17" i="26" s="1"/>
  <c r="Q14" i="24"/>
  <c r="AE16" i="26" s="1"/>
  <c r="P14" i="24"/>
  <c r="AD16" i="26" s="1"/>
  <c r="O14" i="24"/>
  <c r="AC16" i="26" s="1"/>
  <c r="N14" i="24"/>
  <c r="AB16" i="26" s="1"/>
  <c r="M14" i="24"/>
  <c r="AA16" i="26" s="1"/>
  <c r="L14" i="24"/>
  <c r="Z16" i="26" s="1"/>
  <c r="K14" i="24"/>
  <c r="Y16" i="26" s="1"/>
  <c r="J14" i="24"/>
  <c r="X16" i="26" s="1"/>
  <c r="H14" i="24"/>
  <c r="V16" i="26" s="1"/>
  <c r="G14" i="24"/>
  <c r="U16" i="26" s="1"/>
  <c r="F14" i="24"/>
  <c r="T16" i="26" s="1"/>
  <c r="Q13" i="24"/>
  <c r="AE15" i="26" s="1"/>
  <c r="P13" i="24"/>
  <c r="AD15" i="26" s="1"/>
  <c r="O13" i="24"/>
  <c r="AC15" i="26" s="1"/>
  <c r="N13" i="24"/>
  <c r="AB15" i="26" s="1"/>
  <c r="M13" i="24"/>
  <c r="AA15" i="26" s="1"/>
  <c r="L13" i="24"/>
  <c r="Z15" i="26" s="1"/>
  <c r="K13" i="24"/>
  <c r="Y15" i="26" s="1"/>
  <c r="J13" i="24"/>
  <c r="X15" i="26" s="1"/>
  <c r="H13" i="24"/>
  <c r="V15" i="26" s="1"/>
  <c r="G13" i="24"/>
  <c r="U15" i="26" s="1"/>
  <c r="F13" i="24"/>
  <c r="T15" i="26" s="1"/>
  <c r="Q12" i="24"/>
  <c r="AE14" i="26" s="1"/>
  <c r="P12" i="24"/>
  <c r="AD14" i="26" s="1"/>
  <c r="O12" i="24"/>
  <c r="AC14" i="26" s="1"/>
  <c r="N12" i="24"/>
  <c r="AB14" i="26" s="1"/>
  <c r="M12" i="24"/>
  <c r="AA14" i="26" s="1"/>
  <c r="L12" i="24"/>
  <c r="Z14" i="26" s="1"/>
  <c r="K12" i="24"/>
  <c r="Y14" i="26" s="1"/>
  <c r="J12" i="24"/>
  <c r="X14" i="26" s="1"/>
  <c r="H12" i="24"/>
  <c r="V14" i="26" s="1"/>
  <c r="G12" i="24"/>
  <c r="U14" i="26" s="1"/>
  <c r="F12" i="24"/>
  <c r="T14" i="26" s="1"/>
  <c r="Q11" i="24"/>
  <c r="P11" i="24"/>
  <c r="O11" i="24"/>
  <c r="N11" i="24"/>
  <c r="M11" i="24"/>
  <c r="L11" i="24"/>
  <c r="K11" i="24"/>
  <c r="J11" i="24"/>
  <c r="H11" i="24"/>
  <c r="G11" i="24"/>
  <c r="F11" i="24"/>
  <c r="Q10" i="24"/>
  <c r="P10" i="24"/>
  <c r="O10" i="24"/>
  <c r="N10" i="24"/>
  <c r="M10" i="24"/>
  <c r="L10" i="24"/>
  <c r="K10" i="24"/>
  <c r="J10" i="24"/>
  <c r="H10" i="24"/>
  <c r="G10" i="24"/>
  <c r="F10" i="24"/>
  <c r="Q9" i="24"/>
  <c r="P9" i="24"/>
  <c r="O9" i="24"/>
  <c r="N9" i="24"/>
  <c r="M9" i="24"/>
  <c r="L9" i="24"/>
  <c r="K9" i="24"/>
  <c r="J9" i="24"/>
  <c r="H9" i="24"/>
  <c r="G9" i="24"/>
  <c r="F9" i="24"/>
  <c r="J104" i="24" l="1"/>
  <c r="X12" i="26"/>
  <c r="X111" i="26" s="1"/>
  <c r="L104" i="24"/>
  <c r="Z12" i="26"/>
  <c r="Z111" i="26" s="1"/>
  <c r="N104" i="24"/>
  <c r="AB12" i="26"/>
  <c r="AB111" i="26" s="1"/>
  <c r="P104" i="24"/>
  <c r="AD12" i="26"/>
  <c r="AD111" i="26" s="1"/>
  <c r="G104" i="24"/>
  <c r="U12" i="26"/>
  <c r="U111" i="26" s="1"/>
  <c r="F104" i="24"/>
  <c r="T12" i="26"/>
  <c r="T111" i="26" s="1"/>
  <c r="H104" i="24"/>
  <c r="V12" i="26"/>
  <c r="V111" i="26" s="1"/>
  <c r="K104" i="24"/>
  <c r="Y12" i="26"/>
  <c r="Y111" i="26" s="1"/>
  <c r="M104" i="24"/>
  <c r="AA12" i="26"/>
  <c r="AA111" i="26" s="1"/>
  <c r="O104" i="24"/>
  <c r="AC12" i="26"/>
  <c r="AC111" i="26" s="1"/>
  <c r="Q104" i="24"/>
  <c r="AE12" i="26"/>
  <c r="AE111" i="26" s="1"/>
  <c r="I104" i="24"/>
  <c r="W113" i="26" s="1"/>
  <c r="E104" i="24"/>
  <c r="D104" i="24"/>
  <c r="O113" i="26" s="1"/>
  <c r="C10" i="24"/>
  <c r="C11" i="24"/>
  <c r="C12" i="24"/>
  <c r="N14" i="26" s="1"/>
  <c r="Q14" i="26" s="1"/>
  <c r="C13" i="24"/>
  <c r="N15" i="26" s="1"/>
  <c r="Q15" i="26" s="1"/>
  <c r="C14" i="24"/>
  <c r="N16" i="26" s="1"/>
  <c r="Q16" i="26" s="1"/>
  <c r="C15" i="24"/>
  <c r="N17" i="26" s="1"/>
  <c r="Q17" i="26" s="1"/>
  <c r="C16" i="24"/>
  <c r="N18" i="26" s="1"/>
  <c r="C17" i="24"/>
  <c r="N19" i="26" s="1"/>
  <c r="Q19" i="26" s="1"/>
  <c r="C18" i="24"/>
  <c r="N20" i="26" s="1"/>
  <c r="Q20" i="26" s="1"/>
  <c r="C19" i="24"/>
  <c r="N21" i="26" s="1"/>
  <c r="Q21" i="26" s="1"/>
  <c r="C20" i="24"/>
  <c r="N22" i="26" s="1"/>
  <c r="Q22" i="26" s="1"/>
  <c r="C21" i="24"/>
  <c r="N23" i="26" s="1"/>
  <c r="Q23" i="26" s="1"/>
  <c r="C22" i="24"/>
  <c r="N24" i="26" s="1"/>
  <c r="Q24" i="26" s="1"/>
  <c r="C23" i="24"/>
  <c r="N25" i="26" s="1"/>
  <c r="C24" i="24"/>
  <c r="N26" i="26" s="1"/>
  <c r="Q26" i="26" s="1"/>
  <c r="C25" i="24"/>
  <c r="N27" i="26" s="1"/>
  <c r="Q27" i="26" s="1"/>
  <c r="C26" i="24"/>
  <c r="N28" i="26" s="1"/>
  <c r="Q28" i="26" s="1"/>
  <c r="C27" i="24"/>
  <c r="N29" i="26" s="1"/>
  <c r="Q29" i="26" s="1"/>
  <c r="C28" i="24"/>
  <c r="N30" i="26" s="1"/>
  <c r="Q30" i="26" s="1"/>
  <c r="C29" i="24"/>
  <c r="N31" i="26" s="1"/>
  <c r="Q31" i="26" s="1"/>
  <c r="C30" i="24"/>
  <c r="N32" i="26" s="1"/>
  <c r="Q32" i="26" s="1"/>
  <c r="C31" i="24"/>
  <c r="N33" i="26" s="1"/>
  <c r="Q33" i="26" s="1"/>
  <c r="C32" i="24"/>
  <c r="N34" i="26" s="1"/>
  <c r="Q34" i="26" s="1"/>
  <c r="C33" i="24"/>
  <c r="N35" i="26" s="1"/>
  <c r="Q35" i="26" s="1"/>
  <c r="C34" i="24"/>
  <c r="N36" i="26" s="1"/>
  <c r="Q36" i="26" s="1"/>
  <c r="C35" i="24"/>
  <c r="N37" i="26" s="1"/>
  <c r="Q37" i="26" s="1"/>
  <c r="C36" i="24"/>
  <c r="N39" i="26" s="1"/>
  <c r="Q39" i="26" s="1"/>
  <c r="C37" i="24"/>
  <c r="N40" i="26" s="1"/>
  <c r="Q40" i="26" s="1"/>
  <c r="C38" i="24"/>
  <c r="N41" i="26" s="1"/>
  <c r="Q41" i="26" s="1"/>
  <c r="C39" i="24"/>
  <c r="N42" i="26" s="1"/>
  <c r="Q42" i="26" s="1"/>
  <c r="C40" i="24"/>
  <c r="N43" i="26" s="1"/>
  <c r="Q43" i="26" s="1"/>
  <c r="C41" i="24"/>
  <c r="N44" i="26" s="1"/>
  <c r="Q44" i="26" s="1"/>
  <c r="C42" i="24"/>
  <c r="N45" i="26" s="1"/>
  <c r="Q45" i="26" s="1"/>
  <c r="C43" i="24"/>
  <c r="N46" i="26" s="1"/>
  <c r="Q46" i="26" s="1"/>
  <c r="C44" i="24"/>
  <c r="N47" i="26" s="1"/>
  <c r="Q47" i="26" s="1"/>
  <c r="C45" i="24"/>
  <c r="N48" i="26" s="1"/>
  <c r="Q48" i="26" s="1"/>
  <c r="C46" i="24"/>
  <c r="N49" i="26" s="1"/>
  <c r="Q49" i="26" s="1"/>
  <c r="C47" i="24"/>
  <c r="N50" i="26" s="1"/>
  <c r="Q50" i="26" s="1"/>
  <c r="C48" i="24"/>
  <c r="N51" i="26" s="1"/>
  <c r="Q51" i="26" s="1"/>
  <c r="C49" i="24"/>
  <c r="N52" i="26" s="1"/>
  <c r="Q52" i="26" s="1"/>
  <c r="C50" i="24"/>
  <c r="N53" i="26" s="1"/>
  <c r="Q53" i="26" s="1"/>
  <c r="C51" i="24"/>
  <c r="N54" i="26" s="1"/>
  <c r="Q54" i="26" s="1"/>
  <c r="C52" i="24"/>
  <c r="N55" i="26" s="1"/>
  <c r="Q55" i="26" s="1"/>
  <c r="C53" i="24"/>
  <c r="N56" i="26" s="1"/>
  <c r="Q56" i="26" s="1"/>
  <c r="C54" i="24"/>
  <c r="N57" i="26" s="1"/>
  <c r="Q57" i="26" s="1"/>
  <c r="C55" i="24"/>
  <c r="N58" i="26" s="1"/>
  <c r="Q58" i="26" s="1"/>
  <c r="C56" i="24"/>
  <c r="N59" i="26" s="1"/>
  <c r="C57" i="24"/>
  <c r="N60" i="26" s="1"/>
  <c r="Q60" i="26" s="1"/>
  <c r="C58" i="24"/>
  <c r="N61" i="26" s="1"/>
  <c r="Q61" i="26" s="1"/>
  <c r="C59" i="24"/>
  <c r="N62" i="26" s="1"/>
  <c r="Q62" i="26" s="1"/>
  <c r="C60" i="24"/>
  <c r="N63" i="26" s="1"/>
  <c r="C61" i="24"/>
  <c r="N64" i="26" s="1"/>
  <c r="Q64" i="26" s="1"/>
  <c r="C62" i="24"/>
  <c r="N65" i="26" s="1"/>
  <c r="Q65" i="26" s="1"/>
  <c r="C63" i="24"/>
  <c r="N66" i="26" s="1"/>
  <c r="Q66" i="26" s="1"/>
  <c r="C64" i="24"/>
  <c r="N67" i="26" s="1"/>
  <c r="Q67" i="26" s="1"/>
  <c r="C65" i="24"/>
  <c r="N68" i="26" s="1"/>
  <c r="Q68" i="26" s="1"/>
  <c r="C66" i="24"/>
  <c r="N69" i="26" s="1"/>
  <c r="Q69" i="26" s="1"/>
  <c r="C67" i="24"/>
  <c r="N70" i="26" s="1"/>
  <c r="Q70" i="26" s="1"/>
  <c r="C68" i="24"/>
  <c r="N71" i="26" s="1"/>
  <c r="Q71" i="26" s="1"/>
  <c r="C69" i="24"/>
  <c r="N72" i="26" s="1"/>
  <c r="Q72" i="26" s="1"/>
  <c r="C70" i="24"/>
  <c r="N73" i="26" s="1"/>
  <c r="Q73" i="26" s="1"/>
  <c r="C71" i="24"/>
  <c r="N74" i="26" s="1"/>
  <c r="Q74" i="26" s="1"/>
  <c r="C72" i="24"/>
  <c r="N75" i="26" s="1"/>
  <c r="Q75" i="26" s="1"/>
  <c r="C73" i="24"/>
  <c r="N76" i="26" s="1"/>
  <c r="Q76" i="26" s="1"/>
  <c r="C74" i="24"/>
  <c r="N77" i="26" s="1"/>
  <c r="Q77" i="26" s="1"/>
  <c r="C75" i="24"/>
  <c r="N78" i="26" s="1"/>
  <c r="Q78" i="26" s="1"/>
  <c r="C76" i="24"/>
  <c r="N79" i="26" s="1"/>
  <c r="Q79" i="26" s="1"/>
  <c r="C77" i="24"/>
  <c r="N80" i="26" s="1"/>
  <c r="Q80" i="26" s="1"/>
  <c r="C78" i="24"/>
  <c r="N81" i="26" s="1"/>
  <c r="C79" i="24"/>
  <c r="N82" i="26" s="1"/>
  <c r="C80" i="24"/>
  <c r="N83" i="26" s="1"/>
  <c r="Q83" i="26" s="1"/>
  <c r="C81" i="24"/>
  <c r="N84" i="26" s="1"/>
  <c r="Q84" i="26" s="1"/>
  <c r="C82" i="24"/>
  <c r="N85" i="26" s="1"/>
  <c r="Q85" i="26" s="1"/>
  <c r="C83" i="24"/>
  <c r="N86" i="26" s="1"/>
  <c r="Q86" i="26" s="1"/>
  <c r="C84" i="24"/>
  <c r="N87" i="26" s="1"/>
  <c r="Q87" i="26" s="1"/>
  <c r="C85" i="24"/>
  <c r="N88" i="26" s="1"/>
  <c r="Q88" i="26" s="1"/>
  <c r="C86" i="24"/>
  <c r="N89" i="26" s="1"/>
  <c r="Q89" i="26" s="1"/>
  <c r="C87" i="24"/>
  <c r="N90" i="26" s="1"/>
  <c r="Q90" i="26" s="1"/>
  <c r="C88" i="24"/>
  <c r="N91" i="26" s="1"/>
  <c r="Q91" i="26" s="1"/>
  <c r="C89" i="24"/>
  <c r="N92" i="26" s="1"/>
  <c r="Q92" i="26" s="1"/>
  <c r="C90" i="24"/>
  <c r="N93" i="26" s="1"/>
  <c r="Q93" i="26" s="1"/>
  <c r="C91" i="24"/>
  <c r="N94" i="26" s="1"/>
  <c r="Q94" i="26" s="1"/>
  <c r="C92" i="24"/>
  <c r="N95" i="26" s="1"/>
  <c r="Q95" i="26" s="1"/>
  <c r="C93" i="24"/>
  <c r="N96" i="26" s="1"/>
  <c r="Q96" i="26" s="1"/>
  <c r="C94" i="24"/>
  <c r="N97" i="26" s="1"/>
  <c r="Q97" i="26" s="1"/>
  <c r="C95" i="24"/>
  <c r="N98" i="26" s="1"/>
  <c r="Q98" i="26" s="1"/>
  <c r="C96" i="24"/>
  <c r="N99" i="26" s="1"/>
  <c r="Q99" i="26" s="1"/>
  <c r="C97" i="24"/>
  <c r="N100" i="26" s="1"/>
  <c r="Q100" i="26" s="1"/>
  <c r="C98" i="24"/>
  <c r="N101" i="26" s="1"/>
  <c r="Q101" i="26" s="1"/>
  <c r="C99" i="24"/>
  <c r="N102" i="26" s="1"/>
  <c r="Q102" i="26" s="1"/>
  <c r="C100" i="24"/>
  <c r="N103" i="26" s="1"/>
  <c r="Q103" i="26" s="1"/>
  <c r="C101" i="24"/>
  <c r="N104" i="26" s="1"/>
  <c r="Q104" i="26" s="1"/>
  <c r="C102" i="24"/>
  <c r="N105" i="26" s="1"/>
  <c r="Q105" i="26" s="1"/>
  <c r="C103" i="24"/>
  <c r="N106" i="26" s="1"/>
  <c r="Q106" i="26" s="1"/>
  <c r="C9" i="24"/>
  <c r="N12" i="26" s="1"/>
  <c r="N111" i="26" s="1"/>
  <c r="AC113" i="26" l="1"/>
  <c r="AD113" i="26"/>
  <c r="Z113" i="26"/>
  <c r="X113" i="26"/>
  <c r="AA113" i="26"/>
  <c r="T113" i="26"/>
  <c r="AE113" i="26"/>
  <c r="Y113" i="26"/>
  <c r="V113" i="26"/>
  <c r="U113" i="26"/>
  <c r="AB113" i="26"/>
  <c r="Q12" i="26"/>
  <c r="C104" i="24"/>
  <c r="N113" i="26" s="1"/>
  <c r="E14" i="25"/>
  <c r="E16" i="25"/>
  <c r="E17" i="25"/>
  <c r="E18" i="25"/>
  <c r="E13" i="25"/>
  <c r="AB13" i="25" l="1"/>
  <c r="AA13" i="25"/>
  <c r="Z13" i="25"/>
  <c r="Y13" i="25"/>
  <c r="X13" i="25"/>
  <c r="W13" i="25"/>
  <c r="V13" i="25"/>
  <c r="U13" i="25"/>
  <c r="T13" i="25"/>
  <c r="S13" i="25"/>
  <c r="R13" i="25"/>
  <c r="AB18" i="25"/>
  <c r="AA18" i="25"/>
  <c r="Z18" i="25"/>
  <c r="Y18" i="25"/>
  <c r="X18" i="25"/>
  <c r="W18" i="25"/>
  <c r="V18" i="25"/>
  <c r="U18" i="25"/>
  <c r="T18" i="25"/>
  <c r="S18" i="25"/>
  <c r="R18" i="25"/>
  <c r="AB17" i="25"/>
  <c r="AA17" i="25"/>
  <c r="Z17" i="25"/>
  <c r="Y17" i="25"/>
  <c r="X17" i="25"/>
  <c r="W17" i="25"/>
  <c r="V17" i="25"/>
  <c r="U17" i="25"/>
  <c r="T17" i="25"/>
  <c r="S17" i="25"/>
  <c r="R17" i="25"/>
  <c r="AB16" i="25"/>
  <c r="AA16" i="25"/>
  <c r="Z16" i="25"/>
  <c r="Y16" i="25"/>
  <c r="X16" i="25"/>
  <c r="W16" i="25"/>
  <c r="V16" i="25"/>
  <c r="U16" i="25"/>
  <c r="T16" i="25"/>
  <c r="S16" i="25"/>
  <c r="R16" i="25"/>
  <c r="AB15" i="25"/>
  <c r="AA15" i="25"/>
  <c r="Z15" i="25"/>
  <c r="Y15" i="25"/>
  <c r="X15" i="25"/>
  <c r="W15" i="25"/>
  <c r="V15" i="25"/>
  <c r="U15" i="25"/>
  <c r="T15" i="25"/>
  <c r="S15" i="25"/>
  <c r="R15" i="25"/>
  <c r="AB14" i="25"/>
  <c r="AA14" i="25"/>
  <c r="Z14" i="25"/>
  <c r="Y14" i="25"/>
  <c r="X14" i="25"/>
  <c r="W14" i="25"/>
  <c r="V14" i="25"/>
  <c r="U14" i="25"/>
  <c r="T14" i="25"/>
  <c r="S14" i="25"/>
  <c r="R14" i="25"/>
  <c r="H18" i="26"/>
  <c r="E37" i="25"/>
  <c r="H82" i="26"/>
  <c r="Q82" i="26" s="1"/>
  <c r="H81" i="26"/>
  <c r="Q81" i="26" s="1"/>
  <c r="H63" i="26"/>
  <c r="Q63" i="26" s="1"/>
  <c r="H59" i="26"/>
  <c r="Q59" i="26" s="1"/>
  <c r="H25" i="26"/>
  <c r="Q25" i="26" s="1"/>
  <c r="E95" i="20"/>
  <c r="Q18" i="26" l="1"/>
  <c r="Q111" i="26" s="1"/>
  <c r="H111" i="26"/>
  <c r="H113" i="26" s="1"/>
  <c r="R19" i="25"/>
  <c r="R37" i="25" s="1"/>
  <c r="S19" i="25"/>
  <c r="S37" i="25" s="1"/>
  <c r="T19" i="25"/>
  <c r="U19" i="25"/>
  <c r="U37" i="25" s="1"/>
  <c r="V19" i="25"/>
  <c r="V37" i="25" s="1"/>
  <c r="W19" i="25"/>
  <c r="W37" i="25" s="1"/>
  <c r="X19" i="25"/>
  <c r="X37" i="25" s="1"/>
  <c r="Y19" i="25"/>
  <c r="Y37" i="25" s="1"/>
  <c r="Z19" i="25"/>
  <c r="Z37" i="25" s="1"/>
  <c r="AA19" i="25"/>
  <c r="AA37" i="25" s="1"/>
  <c r="AB19" i="25"/>
  <c r="AB37" i="25" s="1"/>
  <c r="E53" i="26"/>
  <c r="S53" i="26" s="1"/>
  <c r="AI53" i="26" s="1"/>
  <c r="E55" i="26"/>
  <c r="S55" i="26" s="1"/>
  <c r="AI55" i="26" s="1"/>
  <c r="E48" i="26"/>
  <c r="S48" i="26" s="1"/>
  <c r="AI48" i="26" s="1"/>
  <c r="E63" i="26"/>
  <c r="S63" i="26" s="1"/>
  <c r="AI63" i="26" s="1"/>
  <c r="E59" i="26"/>
  <c r="S59" i="26" s="1"/>
  <c r="AI59" i="26" s="1"/>
  <c r="E93" i="26"/>
  <c r="S93" i="26" s="1"/>
  <c r="AI93" i="26" s="1"/>
  <c r="E18" i="26"/>
  <c r="E25" i="26"/>
  <c r="S25" i="26" s="1"/>
  <c r="AI25" i="26" s="1"/>
  <c r="E64" i="26"/>
  <c r="S64" i="26" s="1"/>
  <c r="AI64" i="26" s="1"/>
  <c r="E81" i="26"/>
  <c r="S81" i="26" s="1"/>
  <c r="AI81" i="26" s="1"/>
  <c r="E77" i="26"/>
  <c r="S77" i="26" s="1"/>
  <c r="AI77" i="26" s="1"/>
  <c r="E82" i="26"/>
  <c r="S82" i="26" s="1"/>
  <c r="AI82" i="26" s="1"/>
  <c r="E51" i="26"/>
  <c r="S51" i="26" s="1"/>
  <c r="AI51" i="26" s="1"/>
  <c r="AJ82" i="26" l="1"/>
  <c r="AJ81" i="26"/>
  <c r="AJ25" i="26"/>
  <c r="AJ93" i="26"/>
  <c r="AJ63" i="26"/>
  <c r="AJ55" i="26"/>
  <c r="AJ51" i="26"/>
  <c r="AJ77" i="26"/>
  <c r="AJ64" i="26"/>
  <c r="AJ59" i="26"/>
  <c r="AJ48" i="26"/>
  <c r="AJ53" i="26"/>
  <c r="S18" i="26"/>
  <c r="AI18" i="26" s="1"/>
  <c r="T37" i="25"/>
  <c r="E20" i="26"/>
  <c r="S20" i="26" s="1"/>
  <c r="AI20" i="26" s="1"/>
  <c r="AJ20" i="26" l="1"/>
  <c r="AJ18" i="26"/>
  <c r="E19" i="26"/>
  <c r="S19" i="26" s="1"/>
  <c r="AI19" i="26" s="1"/>
  <c r="E39" i="26"/>
  <c r="S39" i="26" s="1"/>
  <c r="AI39" i="26" s="1"/>
  <c r="AJ19" i="26" l="1"/>
  <c r="AJ39" i="26"/>
  <c r="E69" i="26"/>
  <c r="S69" i="26" s="1"/>
  <c r="AI69" i="26" s="1"/>
  <c r="AJ69" i="26" l="1"/>
  <c r="E57" i="26"/>
  <c r="S57" i="26" s="1"/>
  <c r="AI57" i="26" s="1"/>
  <c r="AJ57" i="26" l="1"/>
  <c r="E73" i="26"/>
  <c r="S73" i="26" s="1"/>
  <c r="AI73" i="26" s="1"/>
  <c r="AJ73" i="26" l="1"/>
  <c r="E43" i="26"/>
  <c r="S43" i="26" s="1"/>
  <c r="AI43" i="26" s="1"/>
  <c r="E38" i="26"/>
  <c r="S38" i="26" s="1"/>
  <c r="AI38" i="26" s="1"/>
  <c r="E102" i="26"/>
  <c r="S102" i="26" s="1"/>
  <c r="AI102" i="26" s="1"/>
  <c r="E106" i="26"/>
  <c r="S106" i="26" s="1"/>
  <c r="AI106" i="26" s="1"/>
  <c r="E23" i="26"/>
  <c r="S23" i="26" s="1"/>
  <c r="AI23" i="26" s="1"/>
  <c r="E107" i="26"/>
  <c r="E15" i="26"/>
  <c r="S15" i="26" s="1"/>
  <c r="AI15" i="26" s="1"/>
  <c r="E89" i="26"/>
  <c r="S89" i="26" s="1"/>
  <c r="AI89" i="26" s="1"/>
  <c r="E16" i="26"/>
  <c r="S16" i="26" s="1"/>
  <c r="AI16" i="26" s="1"/>
  <c r="E71" i="26"/>
  <c r="S71" i="26" s="1"/>
  <c r="AI71" i="26" s="1"/>
  <c r="E41" i="26"/>
  <c r="S41" i="26" s="1"/>
  <c r="AI41" i="26" s="1"/>
  <c r="E22" i="26"/>
  <c r="S22" i="26" s="1"/>
  <c r="AI22" i="26" s="1"/>
  <c r="E24" i="26"/>
  <c r="S24" i="26" s="1"/>
  <c r="AI24" i="26" s="1"/>
  <c r="E42" i="26"/>
  <c r="S42" i="26" s="1"/>
  <c r="AI42" i="26" s="1"/>
  <c r="E12" i="26"/>
  <c r="E31" i="26"/>
  <c r="S31" i="26" s="1"/>
  <c r="AI31" i="26" s="1"/>
  <c r="E99" i="26"/>
  <c r="S99" i="26" s="1"/>
  <c r="AI99" i="26" s="1"/>
  <c r="E32" i="26"/>
  <c r="S32" i="26" s="1"/>
  <c r="AI32" i="26" s="1"/>
  <c r="E33" i="26"/>
  <c r="S33" i="26" s="1"/>
  <c r="AI33" i="26" s="1"/>
  <c r="E105" i="26"/>
  <c r="S105" i="26" s="1"/>
  <c r="AI105" i="26" s="1"/>
  <c r="E26" i="26"/>
  <c r="S26" i="26" s="1"/>
  <c r="AI26" i="26" s="1"/>
  <c r="E68" i="26"/>
  <c r="S68" i="26" s="1"/>
  <c r="AI68" i="26" s="1"/>
  <c r="E76" i="26"/>
  <c r="S76" i="26" s="1"/>
  <c r="AI76" i="26" s="1"/>
  <c r="E40" i="26"/>
  <c r="S40" i="26" s="1"/>
  <c r="AI40" i="26" s="1"/>
  <c r="E91" i="26"/>
  <c r="S91" i="26" s="1"/>
  <c r="AI91" i="26" s="1"/>
  <c r="E90" i="26"/>
  <c r="S90" i="26" s="1"/>
  <c r="AI90" i="26" s="1"/>
  <c r="E87" i="26"/>
  <c r="S87" i="26" s="1"/>
  <c r="AI87" i="26" s="1"/>
  <c r="E84" i="26"/>
  <c r="S84" i="26" s="1"/>
  <c r="AI84" i="26" s="1"/>
  <c r="E83" i="26"/>
  <c r="S83" i="26" s="1"/>
  <c r="AI83" i="26" s="1"/>
  <c r="E85" i="26"/>
  <c r="S85" i="26" s="1"/>
  <c r="AI85" i="26" s="1"/>
  <c r="E74" i="26"/>
  <c r="S74" i="26" s="1"/>
  <c r="AI74" i="26" s="1"/>
  <c r="E67" i="26"/>
  <c r="S67" i="26" s="1"/>
  <c r="AI67" i="26" s="1"/>
  <c r="E47" i="26"/>
  <c r="S47" i="26" s="1"/>
  <c r="AI47" i="26" s="1"/>
  <c r="E97" i="26"/>
  <c r="S97" i="26" s="1"/>
  <c r="AI97" i="26" s="1"/>
  <c r="E95" i="26"/>
  <c r="S95" i="26" s="1"/>
  <c r="AI95" i="26" s="1"/>
  <c r="E66" i="26"/>
  <c r="S66" i="26" s="1"/>
  <c r="AI66" i="26" s="1"/>
  <c r="E94" i="26"/>
  <c r="S94" i="26" s="1"/>
  <c r="AI94" i="26" s="1"/>
  <c r="E44" i="26"/>
  <c r="S44" i="26" s="1"/>
  <c r="AI44" i="26" s="1"/>
  <c r="E104" i="26"/>
  <c r="S104" i="26" s="1"/>
  <c r="AI104" i="26" s="1"/>
  <c r="E98" i="26"/>
  <c r="S98" i="26" s="1"/>
  <c r="AI98" i="26" s="1"/>
  <c r="E92" i="26"/>
  <c r="S92" i="26" s="1"/>
  <c r="AI92" i="26" s="1"/>
  <c r="E75" i="26"/>
  <c r="S75" i="26" s="1"/>
  <c r="AI75" i="26" s="1"/>
  <c r="E72" i="26"/>
  <c r="S72" i="26" s="1"/>
  <c r="AI72" i="26" s="1"/>
  <c r="E62" i="26"/>
  <c r="S62" i="26" s="1"/>
  <c r="AI62" i="26" s="1"/>
  <c r="E61" i="26"/>
  <c r="S61" i="26" s="1"/>
  <c r="AI61" i="26" s="1"/>
  <c r="E103" i="26"/>
  <c r="S103" i="26" s="1"/>
  <c r="AI103" i="26" s="1"/>
  <c r="E58" i="26"/>
  <c r="S58" i="26" s="1"/>
  <c r="AI58" i="26" s="1"/>
  <c r="E54" i="26"/>
  <c r="S54" i="26" s="1"/>
  <c r="AI54" i="26" s="1"/>
  <c r="E50" i="26"/>
  <c r="S50" i="26" s="1"/>
  <c r="AI50" i="26" s="1"/>
  <c r="E46" i="26"/>
  <c r="S46" i="26" s="1"/>
  <c r="AI46" i="26" s="1"/>
  <c r="E45" i="26"/>
  <c r="S45" i="26" s="1"/>
  <c r="AI45" i="26" s="1"/>
  <c r="E37" i="26"/>
  <c r="S37" i="26" s="1"/>
  <c r="AI37" i="26" s="1"/>
  <c r="E30" i="26"/>
  <c r="S30" i="26" s="1"/>
  <c r="AI30" i="26" s="1"/>
  <c r="E29" i="26"/>
  <c r="S29" i="26" s="1"/>
  <c r="AI29" i="26" s="1"/>
  <c r="E27" i="26"/>
  <c r="S27" i="26" s="1"/>
  <c r="AI27" i="26" s="1"/>
  <c r="E21" i="26"/>
  <c r="S21" i="26" s="1"/>
  <c r="AI21" i="26" s="1"/>
  <c r="E14" i="26"/>
  <c r="S14" i="26" s="1"/>
  <c r="AI14" i="26" s="1"/>
  <c r="E80" i="26"/>
  <c r="S80" i="26" s="1"/>
  <c r="AI80" i="26" s="1"/>
  <c r="E60" i="26"/>
  <c r="S60" i="26" s="1"/>
  <c r="AI60" i="26" s="1"/>
  <c r="E56" i="26"/>
  <c r="S56" i="26" s="1"/>
  <c r="AI56" i="26" s="1"/>
  <c r="E52" i="26"/>
  <c r="S52" i="26" s="1"/>
  <c r="AI52" i="26" s="1"/>
  <c r="E79" i="26"/>
  <c r="S79" i="26" s="1"/>
  <c r="AI79" i="26" s="1"/>
  <c r="E78" i="26"/>
  <c r="S78" i="26" s="1"/>
  <c r="AI78" i="26" s="1"/>
  <c r="E70" i="26"/>
  <c r="S70" i="26" s="1"/>
  <c r="AI70" i="26" s="1"/>
  <c r="E35" i="26"/>
  <c r="S35" i="26" s="1"/>
  <c r="AI35" i="26" s="1"/>
  <c r="E34" i="26"/>
  <c r="S34" i="26" s="1"/>
  <c r="AI34" i="26" s="1"/>
  <c r="E28" i="26"/>
  <c r="S28" i="26" s="1"/>
  <c r="AI28" i="26" s="1"/>
  <c r="E17" i="26"/>
  <c r="S17" i="26" s="1"/>
  <c r="AI17" i="26" s="1"/>
  <c r="E65" i="26"/>
  <c r="S65" i="26" s="1"/>
  <c r="AI65" i="26" s="1"/>
  <c r="E100" i="26"/>
  <c r="S100" i="26" s="1"/>
  <c r="AI100" i="26" s="1"/>
  <c r="E101" i="26"/>
  <c r="S101" i="26" s="1"/>
  <c r="AI101" i="26" s="1"/>
  <c r="AJ101" i="26" l="1"/>
  <c r="AJ65" i="26"/>
  <c r="AJ28" i="26"/>
  <c r="AJ35" i="26"/>
  <c r="AJ78" i="26"/>
  <c r="AJ52" i="26"/>
  <c r="AJ60" i="26"/>
  <c r="AJ14" i="26"/>
  <c r="AJ27" i="26"/>
  <c r="AJ30" i="26"/>
  <c r="AJ45" i="26"/>
  <c r="AJ50" i="26"/>
  <c r="AJ58" i="26"/>
  <c r="AJ61" i="26"/>
  <c r="AJ72" i="26"/>
  <c r="AJ92" i="26"/>
  <c r="AJ104" i="26"/>
  <c r="AJ94" i="26"/>
  <c r="AJ95" i="26"/>
  <c r="AJ47" i="26"/>
  <c r="AJ74" i="26"/>
  <c r="AJ87" i="26"/>
  <c r="AJ91" i="26"/>
  <c r="AJ76" i="26"/>
  <c r="AJ26" i="26"/>
  <c r="AJ33" i="26"/>
  <c r="AJ99" i="26"/>
  <c r="AJ24" i="26"/>
  <c r="AJ41" i="26"/>
  <c r="AJ16" i="26"/>
  <c r="AJ15" i="26"/>
  <c r="AJ23" i="26"/>
  <c r="AJ102" i="26"/>
  <c r="AJ43" i="26"/>
  <c r="AJ100" i="26"/>
  <c r="AJ17" i="26"/>
  <c r="AJ34" i="26"/>
  <c r="AJ70" i="26"/>
  <c r="AJ79" i="26"/>
  <c r="AJ56" i="26"/>
  <c r="AJ80" i="26"/>
  <c r="AJ21" i="26"/>
  <c r="AJ29" i="26"/>
  <c r="AJ37" i="26"/>
  <c r="AJ46" i="26"/>
  <c r="AJ54" i="26"/>
  <c r="AJ103" i="26"/>
  <c r="AJ62" i="26"/>
  <c r="AJ75" i="26"/>
  <c r="AJ98" i="26"/>
  <c r="AJ44" i="26"/>
  <c r="AJ66" i="26"/>
  <c r="AJ97" i="26"/>
  <c r="AJ67" i="26"/>
  <c r="AJ85" i="26"/>
  <c r="AJ84" i="26"/>
  <c r="AJ90" i="26"/>
  <c r="AJ40" i="26"/>
  <c r="AJ68" i="26"/>
  <c r="AJ105" i="26"/>
  <c r="AJ32" i="26"/>
  <c r="AJ31" i="26"/>
  <c r="AJ42" i="26"/>
  <c r="AJ22" i="26"/>
  <c r="AJ71" i="26"/>
  <c r="AJ89" i="26"/>
  <c r="AJ106" i="26"/>
  <c r="AJ38" i="26"/>
  <c r="AJ83" i="26"/>
  <c r="S107" i="26"/>
  <c r="AI107" i="26" s="1"/>
  <c r="S12" i="26"/>
  <c r="AI12" i="26" s="1"/>
  <c r="E49" i="26"/>
  <c r="S49" i="26" s="1"/>
  <c r="AI49" i="26" s="1"/>
  <c r="E96" i="26"/>
  <c r="S96" i="26" s="1"/>
  <c r="AI96" i="26" s="1"/>
  <c r="AJ49" i="26" l="1"/>
  <c r="AJ107" i="26"/>
  <c r="AJ96" i="26"/>
  <c r="AJ12" i="26"/>
  <c r="E36" i="26"/>
  <c r="S36" i="26" s="1"/>
  <c r="AI36" i="26" s="1"/>
  <c r="AJ36" i="26" l="1"/>
  <c r="E13" i="26"/>
  <c r="E88" i="26"/>
  <c r="S88" i="26" s="1"/>
  <c r="AI88" i="26" s="1"/>
  <c r="AJ88" i="26" l="1"/>
  <c r="S13" i="26"/>
  <c r="AI13" i="26" s="1"/>
  <c r="E86" i="26"/>
  <c r="E111" i="26" s="1"/>
  <c r="AJ13" i="26" l="1"/>
  <c r="C113" i="26"/>
  <c r="E113" i="26"/>
  <c r="S86" i="26"/>
  <c r="AI86" i="26" s="1"/>
  <c r="AI111" i="26" s="1"/>
  <c r="AJ86" i="26" l="1"/>
  <c r="AJ111" i="26" s="1"/>
  <c r="S111" i="26"/>
</calcChain>
</file>

<file path=xl/comments1.xml><?xml version="1.0" encoding="utf-8"?>
<comments xmlns="http://schemas.openxmlformats.org/spreadsheetml/2006/main">
  <authors>
    <author>Tamara Quinn ext 8444</author>
    <author>Suresh de Alwis</author>
  </authors>
  <commentList>
    <comment ref="L27" authorId="0">
      <text>
        <r>
          <rPr>
            <b/>
            <sz val="9"/>
            <color indexed="81"/>
            <rFont val="Tahoma"/>
            <family val="2"/>
          </rPr>
          <t>To be confirmed - cash payments pending further discussions on bulge classes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To be confirmed - cash payments pending further discussions on bulge classes</t>
        </r>
      </text>
    </comment>
    <comment ref="T113" authorId="1">
      <text>
        <r>
          <rPr>
            <b/>
            <sz val="9"/>
            <color indexed="81"/>
            <rFont val="Tahoma"/>
            <family val="2"/>
          </rPr>
          <t>Suresh de Alwis:</t>
        </r>
        <r>
          <rPr>
            <sz val="9"/>
            <color indexed="81"/>
            <rFont val="Tahoma"/>
            <family val="2"/>
          </rPr>
          <t xml:space="preserve">
Windmill DfE No needs entering
</t>
        </r>
      </text>
    </comment>
  </commentList>
</comments>
</file>

<file path=xl/comments2.xml><?xml version="1.0" encoding="utf-8"?>
<comments xmlns="http://schemas.openxmlformats.org/spreadsheetml/2006/main">
  <authors>
    <author>Tamara Quinn ext 8444</author>
  </authors>
  <commentList>
    <comment ref="C15" authorId="0">
      <text>
        <r>
          <rPr>
            <b/>
            <sz val="9"/>
            <color indexed="81"/>
            <rFont val="Tahoma"/>
            <family val="2"/>
          </rPr>
          <t xml:space="preserve">Commissioned places to be confirmed Spring 2017. 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 xml:space="preserve">Top up value to be confirmed from Sept 2017 onwards </t>
        </r>
      </text>
    </comment>
  </commentList>
</comments>
</file>

<file path=xl/comments3.xml><?xml version="1.0" encoding="utf-8"?>
<comments xmlns="http://schemas.openxmlformats.org/spreadsheetml/2006/main">
  <authors>
    <author>Tamara Quinn ext 8444</author>
  </authors>
  <commentList>
    <comment ref="C16" authorId="0">
      <text>
        <r>
          <rPr>
            <b/>
            <sz val="9"/>
            <color indexed="81"/>
            <rFont val="Tahoma"/>
            <family val="2"/>
          </rPr>
          <t xml:space="preserve">
Funded as baseline/top up in cash flow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 xml:space="preserve">
Funded as baseline/top up in cash flow</t>
        </r>
      </text>
    </comment>
    <comment ref="C79" authorId="0">
      <text>
        <r>
          <rPr>
            <b/>
            <sz val="9"/>
            <color indexed="81"/>
            <rFont val="Tahoma"/>
            <family val="2"/>
          </rPr>
          <t xml:space="preserve">
Funded as baseline/top up in cash flow</t>
        </r>
      </text>
    </comment>
  </commentList>
</comments>
</file>

<file path=xl/comments4.xml><?xml version="1.0" encoding="utf-8"?>
<comments xmlns="http://schemas.openxmlformats.org/spreadsheetml/2006/main">
  <authors>
    <author>Tamara Quinn ext 8444</author>
  </authors>
  <commentList>
    <comment ref="C15" authorId="0">
      <text>
        <r>
          <rPr>
            <b/>
            <sz val="9"/>
            <color indexed="81"/>
            <rFont val="Tahoma"/>
            <family val="2"/>
          </rPr>
          <t xml:space="preserve">Commissioned places to be confirmed Spring 2017. </t>
        </r>
      </text>
    </comment>
  </commentList>
</comments>
</file>

<file path=xl/sharedStrings.xml><?xml version="1.0" encoding="utf-8"?>
<sst xmlns="http://schemas.openxmlformats.org/spreadsheetml/2006/main" count="1614" uniqueCount="592">
  <si>
    <t>Ealing</t>
  </si>
  <si>
    <t>-</t>
  </si>
  <si>
    <t>URN</t>
  </si>
  <si>
    <t>LAESTAB</t>
  </si>
  <si>
    <t>School Name</t>
  </si>
  <si>
    <t>Holy Family Roman Catholic Primary School</t>
  </si>
  <si>
    <t>Primary</t>
  </si>
  <si>
    <t>Berrymede Junior</t>
  </si>
  <si>
    <t>BERRYMEDE INFANT/NURSERY SCH: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</si>
  <si>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</si>
  <si>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</si>
  <si>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</si>
  <si>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</si>
  <si>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</si>
  <si>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</si>
  <si>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</t>
  </si>
  <si>
    <t>Mayfield Primary School</t>
  </si>
  <si>
    <t>Beaconsfield Primary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</si>
  <si>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</si>
  <si>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</si>
  <si>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</si>
  <si>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</si>
  <si>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</si>
  <si>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</t>
  </si>
  <si>
    <t>HAMBROUGH PRIMARY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</si>
  <si>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</si>
  <si>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</si>
  <si>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</si>
  <si>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</si>
  <si>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</si>
  <si>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</si>
  <si>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</si>
  <si>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</si>
  <si>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</si>
  <si>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</si>
  <si>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</si>
  <si>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</si>
  <si>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</t>
  </si>
  <si>
    <t>Horsenden Primary School</t>
  </si>
  <si>
    <t>Willow Tree Primary School</t>
  </si>
  <si>
    <t>Lady Margaret Primary School</t>
  </si>
  <si>
    <t>Little Ealing Primary School</t>
  </si>
  <si>
    <t>Oaklands Primary School and Nursery</t>
  </si>
  <si>
    <t>Perivale Primary School</t>
  </si>
  <si>
    <t>Stanhope Primary School</t>
  </si>
  <si>
    <t>VIKING PRIMARY SCHOOL</t>
  </si>
  <si>
    <t>Wolf Fields Primary</t>
  </si>
  <si>
    <t>Featherstone Primary &amp; Nursery School</t>
  </si>
  <si>
    <t>Three Bridges Primary School</t>
  </si>
  <si>
    <t>Montpelier Primary School</t>
  </si>
  <si>
    <t>TUDOR PRIMARY SCHOOL</t>
  </si>
  <si>
    <t>Vicar's Green JM&amp;I School</t>
  </si>
  <si>
    <t>Grange Primary School</t>
  </si>
  <si>
    <t>MOUNT CARMEL CATHOLIC PRIMARY</t>
  </si>
  <si>
    <t>Our Lady of the Visitation</t>
  </si>
  <si>
    <t>ST JOHN FISHER CATHOLIC PRIMARY SCHOOL</t>
  </si>
  <si>
    <t>ST ANSELMS CATHOLIC PRIMARY SCHOOL</t>
  </si>
  <si>
    <t>St Gregory's Catholic Primary School</t>
  </si>
  <si>
    <t>St Joseph's Catholic Primary</t>
  </si>
  <si>
    <t>St Raphael's Catholic  Primary School</t>
  </si>
  <si>
    <t>St Vincent's RC Primary</t>
  </si>
  <si>
    <t>Edward Betham CE Primary</t>
  </si>
  <si>
    <t>PETTS HILL PRIMARY SCHOOL</t>
  </si>
  <si>
    <t>Khalsa Primary</t>
  </si>
  <si>
    <t>CtS_school</t>
  </si>
  <si>
    <t>Wood End Infant School</t>
  </si>
  <si>
    <t>DORMERS WELLS JUNIOR SCHOOL</t>
  </si>
  <si>
    <t>Dormers Wells Infant School</t>
  </si>
  <si>
    <t>VILLIERS HIGH SCHOOL</t>
  </si>
  <si>
    <t>Secondary</t>
  </si>
  <si>
    <t>DORMERS WELLS HIGH SCHOOL</t>
  </si>
  <si>
    <t>ACTON HIGH SCHOOL</t>
  </si>
  <si>
    <t>Elthorne Park High School</t>
  </si>
  <si>
    <t>THE CARDINAL WISEMAN SCHOOL</t>
  </si>
  <si>
    <t>Brentside High School</t>
  </si>
  <si>
    <t>Greenford High School</t>
  </si>
  <si>
    <t>ELLEN WILKINSON SCHOOL</t>
  </si>
  <si>
    <t>NORTHOLT HIGH SCHOOL</t>
  </si>
  <si>
    <t>Ark Priory Primary Academy</t>
  </si>
  <si>
    <t>Recoupment Academy</t>
  </si>
  <si>
    <t>St Mary's C of E Primary School</t>
  </si>
  <si>
    <t>Ark Byron Primary Academy</t>
  </si>
  <si>
    <t>Woodlands Academy</t>
  </si>
  <si>
    <t>Brentside Primary School</t>
  </si>
  <si>
    <t>Wood End Academy</t>
  </si>
  <si>
    <t>William Perkin CoE High School</t>
  </si>
  <si>
    <t>Ealing Fields High School</t>
  </si>
  <si>
    <t>FEATHERSTONE HIGH SCHOOL</t>
  </si>
  <si>
    <t>TWYFORD CE HIGH SCHOOL</t>
  </si>
  <si>
    <t>Drayton Manor High School</t>
  </si>
  <si>
    <t>Alec Reed Academy</t>
  </si>
  <si>
    <t>Berrymede Junior School</t>
  </si>
  <si>
    <t>Berrymede Infant School</t>
  </si>
  <si>
    <t>Oldfield Primary School</t>
  </si>
  <si>
    <t>St Mark's Primary School</t>
  </si>
  <si>
    <t>West Acton Primary School</t>
  </si>
  <si>
    <t>Selborne Primary School</t>
  </si>
  <si>
    <t>Hambrough Primary School</t>
  </si>
  <si>
    <t>Blair Peach Primary School</t>
  </si>
  <si>
    <t>Oaklands Primary School</t>
  </si>
  <si>
    <t>Viking Primary School</t>
  </si>
  <si>
    <t>Wolf Fields Primary School</t>
  </si>
  <si>
    <t>Tudor Primary School</t>
  </si>
  <si>
    <t>Vicar's Green Primary School</t>
  </si>
  <si>
    <t>Mount Carmel Catholic Primary School</t>
  </si>
  <si>
    <t>St John Fisher Catholic Primary School</t>
  </si>
  <si>
    <t>St Anselm's Catholic Primary School</t>
  </si>
  <si>
    <t>St Joseph's Catholic Primary School</t>
  </si>
  <si>
    <t>St Raphael's Catholic Primary School</t>
  </si>
  <si>
    <t>St Vincent's Catholic Primary School</t>
  </si>
  <si>
    <t>Petts Hill Primary School</t>
  </si>
  <si>
    <t>Dormers Wells Junior School</t>
  </si>
  <si>
    <t>Villiers High School</t>
  </si>
  <si>
    <t>Dormers Wells High School</t>
  </si>
  <si>
    <t>Acton High School</t>
  </si>
  <si>
    <t>The Cardinal Wiseman Catholic School</t>
  </si>
  <si>
    <t>Northolt High School</t>
  </si>
  <si>
    <t>Featherstone High School</t>
  </si>
  <si>
    <t>ARK Priory Primary Academy</t>
  </si>
  <si>
    <t>Comments</t>
  </si>
  <si>
    <t>Total</t>
  </si>
  <si>
    <t>Growth</t>
  </si>
  <si>
    <t xml:space="preserve">Total </t>
  </si>
  <si>
    <t>Adjusted factors match</t>
  </si>
  <si>
    <t xml:space="preserve">Year on year % Change
</t>
  </si>
  <si>
    <t>De-delegation</t>
  </si>
  <si>
    <t>Post De-delegation budget</t>
  </si>
  <si>
    <t>Education functions for maintained schools</t>
  </si>
  <si>
    <t>Post De-delegation and Education functions budget</t>
  </si>
  <si>
    <t>NOR R to Y11 exc ARPs</t>
  </si>
  <si>
    <t>Total SEN Stms R to Y11 exc ARPs</t>
  </si>
  <si>
    <t>Stms Percent</t>
  </si>
  <si>
    <t>Current Total @ £6,000</t>
  </si>
  <si>
    <t>Total delegated formula  funding for first £6k 17/18</t>
  </si>
  <si>
    <t>Option 1 -Current Rules no cap</t>
  </si>
  <si>
    <t>Option 2 Cap to £583,000</t>
  </si>
  <si>
    <t>Option A  Support to school over 80% percenitle Plans</t>
  </si>
  <si>
    <t>Option B  Support to school over 80% percenitle Notional SEN Budget</t>
  </si>
  <si>
    <t>Option C  Cap losses to £12k primary and £36k High School</t>
  </si>
  <si>
    <t>High</t>
  </si>
  <si>
    <t>Alec Reed Academy Primary</t>
  </si>
  <si>
    <t>Alec Reed Academy High</t>
  </si>
  <si>
    <t>Option 1</t>
  </si>
  <si>
    <t>SEN Stm thresholds and Notional SEN Budget</t>
  </si>
  <si>
    <t>80th Percentile</t>
  </si>
  <si>
    <t>Initial Allocation</t>
  </si>
  <si>
    <t>Statement/EHC Top Up Allocations</t>
  </si>
  <si>
    <t>HIGH</t>
  </si>
  <si>
    <t>Primary/HIGH</t>
  </si>
  <si>
    <t>Beaconsfield Primary &amp; Nursery School</t>
  </si>
  <si>
    <t>Brentside Primary Academy</t>
  </si>
  <si>
    <t>Christ the Saviour CE Primary School</t>
  </si>
  <si>
    <t>Dormers Wells Infant &amp; Nursery School</t>
  </si>
  <si>
    <t>Havelock Primary School</t>
  </si>
  <si>
    <t>Holy Family Catholic Primary School</t>
  </si>
  <si>
    <t>Khalsa Primary School</t>
  </si>
  <si>
    <t>Our Lady Of The Visitation Catholic Primary School</t>
  </si>
  <si>
    <t>St Mary's CE Primary Academy - Norwood</t>
  </si>
  <si>
    <t>New Academy</t>
  </si>
  <si>
    <t>The Edward Betham C of E Primary School</t>
  </si>
  <si>
    <t>The Ellen Wilkinson School For Girls</t>
  </si>
  <si>
    <t>Twyford Church Of England High School</t>
  </si>
  <si>
    <t>William Perkin CE High School</t>
  </si>
  <si>
    <t>Formally Hathaway Primary</t>
  </si>
  <si>
    <t>Initial Allocation 2017/18</t>
  </si>
  <si>
    <t>DFE</t>
  </si>
  <si>
    <t>SCHOOL</t>
  </si>
  <si>
    <t>Baseline Allocation Paid thorugh Advances</t>
  </si>
  <si>
    <t>Top Up Paid through Cash Summer inc Exceptional Funding</t>
  </si>
  <si>
    <t>Belvue</t>
  </si>
  <si>
    <t>Castlebar</t>
  </si>
  <si>
    <t>John Chilton</t>
  </si>
  <si>
    <t>Mandeville</t>
  </si>
  <si>
    <t>Springhallow</t>
  </si>
  <si>
    <t>St Ann's</t>
  </si>
  <si>
    <t>SPECIAL TOTAL</t>
  </si>
  <si>
    <t>Number of Places, annualised</t>
  </si>
  <si>
    <t>Additional Support</t>
  </si>
  <si>
    <t>Total Budget Allocation, incl Additional Support</t>
  </si>
  <si>
    <t>Various</t>
  </si>
  <si>
    <t>Initial Allocations</t>
  </si>
  <si>
    <t>Grand total</t>
  </si>
  <si>
    <t xml:space="preserve"> School Name </t>
  </si>
  <si>
    <t xml:space="preserve"> EFA 6th Form - Allocation 
(Final including Bursary) </t>
  </si>
  <si>
    <t xml:space="preserve"> Acton High </t>
  </si>
  <si>
    <t xml:space="preserve"> Alec Reed Academy (High) </t>
  </si>
  <si>
    <t xml:space="preserve"> Alec Reed Academy (Primary) </t>
  </si>
  <si>
    <t xml:space="preserve"> Allenby Primary  </t>
  </si>
  <si>
    <t xml:space="preserve"> Ark Byron Primary Academy </t>
  </si>
  <si>
    <t xml:space="preserve"> Ark Primary Academy </t>
  </si>
  <si>
    <t xml:space="preserve"> Beaconsfield Primary </t>
  </si>
  <si>
    <t xml:space="preserve"> Belvue </t>
  </si>
  <si>
    <t xml:space="preserve"> Berrymede Infant </t>
  </si>
  <si>
    <t xml:space="preserve"> Berrymede Junior </t>
  </si>
  <si>
    <t xml:space="preserve"> Blair Peach Primary </t>
  </si>
  <si>
    <t xml:space="preserve"> Brentside High </t>
  </si>
  <si>
    <t xml:space="preserve"> Brentside Primary </t>
  </si>
  <si>
    <t xml:space="preserve"> Cardinal Wiseman High </t>
  </si>
  <si>
    <t xml:space="preserve"> Castlebar </t>
  </si>
  <si>
    <t xml:space="preserve"> Christ the Saviour Primary </t>
  </si>
  <si>
    <t xml:space="preserve"> Clifton Primary </t>
  </si>
  <si>
    <t xml:space="preserve"> Costons Primary </t>
  </si>
  <si>
    <t xml:space="preserve"> Dairy Meadow Primary </t>
  </si>
  <si>
    <t xml:space="preserve"> Derwentwater Primary </t>
  </si>
  <si>
    <t xml:space="preserve"> Dormers Wells High </t>
  </si>
  <si>
    <t xml:space="preserve"> Dormer's Wells Infant </t>
  </si>
  <si>
    <t xml:space="preserve"> Dormer's Wells Junior </t>
  </si>
  <si>
    <t xml:space="preserve"> Downe Manor Primary </t>
  </si>
  <si>
    <t xml:space="preserve"> Drayton Green Primary </t>
  </si>
  <si>
    <t xml:space="preserve"> Drayton Manor High </t>
  </si>
  <si>
    <t xml:space="preserve"> Durdan's Park Primary </t>
  </si>
  <si>
    <t xml:space="preserve"> East Acton Primary </t>
  </si>
  <si>
    <t xml:space="preserve"> Edward Betham Primary </t>
  </si>
  <si>
    <t xml:space="preserve"> Ellen Wilkinson High </t>
  </si>
  <si>
    <t xml:space="preserve"> Elthorne Park High </t>
  </si>
  <si>
    <t xml:space="preserve"> Featherstone High </t>
  </si>
  <si>
    <t xml:space="preserve"> Featherstone Primary </t>
  </si>
  <si>
    <t xml:space="preserve"> Fielding Primary </t>
  </si>
  <si>
    <t xml:space="preserve"> Gifford Primary </t>
  </si>
  <si>
    <t xml:space="preserve"> Grange Primary </t>
  </si>
  <si>
    <t xml:space="preserve"> Greenfields </t>
  </si>
  <si>
    <t xml:space="preserve"> Greenford High </t>
  </si>
  <si>
    <t xml:space="preserve"> Greenwood Primary </t>
  </si>
  <si>
    <t xml:space="preserve"> Grove House </t>
  </si>
  <si>
    <t xml:space="preserve"> Hambrough Primary </t>
  </si>
  <si>
    <t xml:space="preserve"> Hathaway Primary </t>
  </si>
  <si>
    <t xml:space="preserve"> Havelock Primary </t>
  </si>
  <si>
    <t xml:space="preserve"> Heathfield </t>
  </si>
  <si>
    <t xml:space="preserve"> Hobbayne Primary </t>
  </si>
  <si>
    <t xml:space="preserve"> Holy Family Primary School </t>
  </si>
  <si>
    <t xml:space="preserve"> Horsenden Primary </t>
  </si>
  <si>
    <t xml:space="preserve"> John Chilton </t>
  </si>
  <si>
    <t xml:space="preserve"> John Perryn Primary </t>
  </si>
  <si>
    <t xml:space="preserve"> Lady Margaret Primary </t>
  </si>
  <si>
    <t xml:space="preserve"> Little Ealing Primary </t>
  </si>
  <si>
    <t xml:space="preserve"> Mandeville </t>
  </si>
  <si>
    <t xml:space="preserve"> Maples </t>
  </si>
  <si>
    <t xml:space="preserve"> Mayfield Primary </t>
  </si>
  <si>
    <t xml:space="preserve"> Montpelier Primary </t>
  </si>
  <si>
    <t xml:space="preserve"> Mount Carmel Primary </t>
  </si>
  <si>
    <t xml:space="preserve"> New Khalsa Prim School </t>
  </si>
  <si>
    <t xml:space="preserve"> North Ealing Primary </t>
  </si>
  <si>
    <t xml:space="preserve"> North Primary </t>
  </si>
  <si>
    <t xml:space="preserve"> Northolt High </t>
  </si>
  <si>
    <t xml:space="preserve"> Oaklands Primary </t>
  </si>
  <si>
    <t xml:space="preserve"> Oldfields Primary </t>
  </si>
  <si>
    <t xml:space="preserve"> OLOV Primary </t>
  </si>
  <si>
    <t xml:space="preserve"> Perivale Primary </t>
  </si>
  <si>
    <t xml:space="preserve"> Petts Hill Primary </t>
  </si>
  <si>
    <t xml:space="preserve"> PRU </t>
  </si>
  <si>
    <t xml:space="preserve"> Ravenor Primary </t>
  </si>
  <si>
    <t xml:space="preserve"> Selborne Primary </t>
  </si>
  <si>
    <t xml:space="preserve"> Southfield Primary </t>
  </si>
  <si>
    <t xml:space="preserve"> Springhallow </t>
  </si>
  <si>
    <t xml:space="preserve"> St Ann's </t>
  </si>
  <si>
    <t xml:space="preserve"> St Anselm's Primary </t>
  </si>
  <si>
    <t xml:space="preserve"> St Gregory's Primary </t>
  </si>
  <si>
    <t xml:space="preserve"> St John Fisher Primary </t>
  </si>
  <si>
    <t xml:space="preserve"> St John's Primary </t>
  </si>
  <si>
    <t xml:space="preserve"> St Joseph's Primary </t>
  </si>
  <si>
    <t xml:space="preserve"> St Mark's Primary </t>
  </si>
  <si>
    <t xml:space="preserve"> St Mary's C of E Primary school </t>
  </si>
  <si>
    <t xml:space="preserve"> St Raphael's Primary </t>
  </si>
  <si>
    <t xml:space="preserve"> St Vincent's Primary </t>
  </si>
  <si>
    <t xml:space="preserve"> Stanhope Primary </t>
  </si>
  <si>
    <t xml:space="preserve"> Study Centre - High </t>
  </si>
  <si>
    <t xml:space="preserve"> Three Bridges Primary </t>
  </si>
  <si>
    <t xml:space="preserve"> Tudor Primary </t>
  </si>
  <si>
    <t xml:space="preserve"> Twyford High </t>
  </si>
  <si>
    <t xml:space="preserve"> Vicar's Green Primary </t>
  </si>
  <si>
    <t xml:space="preserve"> Viking Primary </t>
  </si>
  <si>
    <t xml:space="preserve"> Villiers High </t>
  </si>
  <si>
    <t xml:space="preserve"> West Acton Primary </t>
  </si>
  <si>
    <t xml:space="preserve"> West Twyford Primary </t>
  </si>
  <si>
    <t xml:space="preserve"> William Perkin High </t>
  </si>
  <si>
    <t xml:space="preserve"> Willow Tree Primary </t>
  </si>
  <si>
    <t xml:space="preserve"> Wolf Fields Primary </t>
  </si>
  <si>
    <t xml:space="preserve"> Wood End Infant </t>
  </si>
  <si>
    <t xml:space="preserve"> Wood End Junior </t>
  </si>
  <si>
    <t xml:space="preserve"> Grand Total </t>
  </si>
  <si>
    <t>Student Financial Support Funding</t>
  </si>
  <si>
    <t>Programme, Protection, and High Needs Funding</t>
  </si>
  <si>
    <t>Schools are advised to create their budget based on the schools estimate of funding due. Advise and guidance can be found on the Estimate Guidance Notes 2017/18</t>
  </si>
  <si>
    <t>These can be found on the EGFL website</t>
  </si>
  <si>
    <t xml:space="preserve">2016/17 has been used as the basis for the summer allocations of EFA funding to schools. </t>
  </si>
  <si>
    <t>4/12ths (April 2017-July 2018) part year actual 2017/18 allocation. The remaining 8/12ths 2017/18 allocations will be notified to the LA by the EFA in the summer 2017.</t>
  </si>
  <si>
    <t>PPG Schools Summary 2016-17</t>
  </si>
  <si>
    <t>DFE No.</t>
  </si>
  <si>
    <t>Post LAC</t>
  </si>
  <si>
    <t xml:space="preserve">Service child Pupil Premium Allocation </t>
  </si>
  <si>
    <t>Total PPG Allocation</t>
  </si>
  <si>
    <t>Acton High</t>
  </si>
  <si>
    <t xml:space="preserve">Allenby Primary </t>
  </si>
  <si>
    <t>Beaconsfield Primary</t>
  </si>
  <si>
    <t>Berrymede Infant</t>
  </si>
  <si>
    <t>Blair Peach Primary</t>
  </si>
  <si>
    <t>Brentside High</t>
  </si>
  <si>
    <t>Cardinal Wiseman High</t>
  </si>
  <si>
    <t>Christ the Saviour Primary</t>
  </si>
  <si>
    <t>Clifton Primary</t>
  </si>
  <si>
    <t>Costons Primary</t>
  </si>
  <si>
    <t>Dairy Meadow Primary</t>
  </si>
  <si>
    <t>Derwentwater Primary</t>
  </si>
  <si>
    <t>Dormers Wells High</t>
  </si>
  <si>
    <t>Dormer's Wells Infant</t>
  </si>
  <si>
    <t>Dormer's Wells Junior</t>
  </si>
  <si>
    <t>Downe Manor Primary</t>
  </si>
  <si>
    <t>Drayton Green Primary</t>
  </si>
  <si>
    <t>Durdan's Park Primary</t>
  </si>
  <si>
    <t>East Acton Primary</t>
  </si>
  <si>
    <t>Edward Betham Primary</t>
  </si>
  <si>
    <t>Ellen Wilkinson High</t>
  </si>
  <si>
    <t>Elthorne Park High</t>
  </si>
  <si>
    <t>Featherstone Primary</t>
  </si>
  <si>
    <t>Fielding Primary</t>
  </si>
  <si>
    <t>Gifford Primary</t>
  </si>
  <si>
    <t>Grange Primary</t>
  </si>
  <si>
    <t>Greenford High</t>
  </si>
  <si>
    <t>Greenwood Primary</t>
  </si>
  <si>
    <t>Hambrough Primary</t>
  </si>
  <si>
    <t>Havelock Primary</t>
  </si>
  <si>
    <t>Hobbayne Primary</t>
  </si>
  <si>
    <t>Holy Family Primary School</t>
  </si>
  <si>
    <t>Horsenden Primary</t>
  </si>
  <si>
    <t>John Perryn Primary</t>
  </si>
  <si>
    <t>Lady Margaret Primary</t>
  </si>
  <si>
    <t>Little Ealing Primary</t>
  </si>
  <si>
    <t>Mayfield Primary</t>
  </si>
  <si>
    <t>Montpelier Primary</t>
  </si>
  <si>
    <t>Mount Carmel Primary</t>
  </si>
  <si>
    <t>New Khalsa Prim School</t>
  </si>
  <si>
    <t>North Ealing Primary</t>
  </si>
  <si>
    <t>North Primary</t>
  </si>
  <si>
    <t>Northolt High</t>
  </si>
  <si>
    <t>Oaklands Primary</t>
  </si>
  <si>
    <t>Oldfields Primary</t>
  </si>
  <si>
    <t>OLOV Primary</t>
  </si>
  <si>
    <t>Perivale Primary</t>
  </si>
  <si>
    <t>Petts Hill Primary</t>
  </si>
  <si>
    <t>Ravenor Primary</t>
  </si>
  <si>
    <t>Selborne Primary</t>
  </si>
  <si>
    <t>Southfield Primary</t>
  </si>
  <si>
    <t>St Anselm's Primary</t>
  </si>
  <si>
    <t>St Gregory's Primary</t>
  </si>
  <si>
    <t>St John Fisher Primary</t>
  </si>
  <si>
    <t>St John's Primary</t>
  </si>
  <si>
    <t>St Joseph's Primary</t>
  </si>
  <si>
    <t>St Mark's Primary</t>
  </si>
  <si>
    <t>St Raphael's Primary</t>
  </si>
  <si>
    <t>St Vincent's Primary</t>
  </si>
  <si>
    <t>Stanhope Primary</t>
  </si>
  <si>
    <t>Three Bridges Primary</t>
  </si>
  <si>
    <t>Tudor Primary</t>
  </si>
  <si>
    <t>Vicar's Green Primary</t>
  </si>
  <si>
    <t>Viking Primary</t>
  </si>
  <si>
    <t>Villiers High</t>
  </si>
  <si>
    <t>West Acton Primary</t>
  </si>
  <si>
    <t>West Twyford Primary</t>
  </si>
  <si>
    <t>Willow Tree Primary</t>
  </si>
  <si>
    <t>Wood End Infant</t>
  </si>
  <si>
    <t>Grand Total</t>
  </si>
  <si>
    <t>Deprivation PPG</t>
  </si>
  <si>
    <t>Financial Year 2017/18 allocations will be notified to the LA by the EFA in the summer 2017.</t>
  </si>
  <si>
    <t>https://www.egfl.org.uk/sites/default/files/Finance_data/Budgets/Pupil%20Premium%20Grant%20-%20guidance%20note%20v2.pdf</t>
  </si>
  <si>
    <t>April</t>
  </si>
  <si>
    <t>May</t>
  </si>
  <si>
    <t>June</t>
  </si>
  <si>
    <t>July</t>
  </si>
  <si>
    <t>August</t>
  </si>
  <si>
    <t>September (Adjustment for actuals, April - Sept)</t>
  </si>
  <si>
    <t>October  (adjusted for actuals)</t>
  </si>
  <si>
    <t>November  (adjusted for actuals)</t>
  </si>
  <si>
    <t>December  (adjusted for actuals)</t>
  </si>
  <si>
    <t>January  (adjusted for actuals)</t>
  </si>
  <si>
    <t>February  (adjusted for actuals)</t>
  </si>
  <si>
    <t>March  (adjusted for actuals)</t>
  </si>
  <si>
    <t>October (adjusted for actuals)</t>
  </si>
  <si>
    <t>September (adjusted for actuals)</t>
  </si>
  <si>
    <t>South Acton</t>
  </si>
  <si>
    <t>St Johns Primary</t>
  </si>
  <si>
    <t>Windmill</t>
  </si>
  <si>
    <t>Hanbury</t>
  </si>
  <si>
    <t>Financial Year 2017/18 allocations will be updated thorughout the financial year</t>
  </si>
  <si>
    <t>These can be found on the EGFL website.</t>
  </si>
  <si>
    <t>High Needs Mainstream Ealing Pupil Top Ups -  Schools Summary 2017-18</t>
  </si>
  <si>
    <t>Out of borough top ups should be invoiced directly by the schools to the responsible LA</t>
  </si>
  <si>
    <t>High Needs Specialist Placement Baseline and Ealing Pupil Top Ups -  Schools Summary 2017-18</t>
  </si>
  <si>
    <t>Advances</t>
  </si>
  <si>
    <t xml:space="preserve">Cash </t>
  </si>
  <si>
    <t>Total advance</t>
  </si>
  <si>
    <t>Cash Total</t>
  </si>
  <si>
    <t>Total Funding</t>
  </si>
  <si>
    <t>Ark Primary Academy</t>
  </si>
  <si>
    <t>Brentside Primary</t>
  </si>
  <si>
    <t>Drayton Manor High</t>
  </si>
  <si>
    <t>Featherstone High</t>
  </si>
  <si>
    <t>Greenfields</t>
  </si>
  <si>
    <t>Grove House</t>
  </si>
  <si>
    <t>Hathaway Primary</t>
  </si>
  <si>
    <t>Heathfield</t>
  </si>
  <si>
    <t>Maples</t>
  </si>
  <si>
    <t>PRU</t>
  </si>
  <si>
    <t>St Mary's C of E Primary school</t>
  </si>
  <si>
    <t>Study Centre - High</t>
  </si>
  <si>
    <t>Twyford High</t>
  </si>
  <si>
    <t>William Perkin High</t>
  </si>
  <si>
    <t>Wood End Junior</t>
  </si>
  <si>
    <t xml:space="preserve">Alec Reed Academy </t>
  </si>
  <si>
    <t>Ealing Fields</t>
  </si>
  <si>
    <t>DCSF No</t>
  </si>
  <si>
    <t>Primary School</t>
  </si>
  <si>
    <t>Project Support (Expansion)</t>
  </si>
  <si>
    <t>Agreed extra class (Sept 17-March 18)</t>
  </si>
  <si>
    <t xml:space="preserve">Growth </t>
  </si>
  <si>
    <t>Sept</t>
  </si>
  <si>
    <t>Jan</t>
  </si>
  <si>
    <t>Acton</t>
  </si>
  <si>
    <t>Acon</t>
  </si>
  <si>
    <t>Oldfield Primary</t>
  </si>
  <si>
    <t>GNP</t>
  </si>
  <si>
    <t>project support 2/2</t>
  </si>
  <si>
    <t>HOLD</t>
  </si>
  <si>
    <t>Southall</t>
  </si>
  <si>
    <t xml:space="preserve">Southall </t>
  </si>
  <si>
    <t>Total Primary</t>
  </si>
  <si>
    <t>High School</t>
  </si>
  <si>
    <t>Total High</t>
  </si>
  <si>
    <t xml:space="preserve">Total Primary and High </t>
  </si>
  <si>
    <t>Growth Fund Additional Classes September 2017</t>
  </si>
  <si>
    <t>Estimated allocations based on January 2017 Data</t>
  </si>
  <si>
    <t>Payment Schedule</t>
  </si>
  <si>
    <t>SEN Support Allocations  2017-18</t>
  </si>
  <si>
    <t>Post 16 Funding 2016-17</t>
  </si>
  <si>
    <t>Schools Summary Allocations 2017-18</t>
  </si>
  <si>
    <t>Cashflow</t>
  </si>
  <si>
    <t>August (adjusted for actuals)</t>
  </si>
  <si>
    <t xml:space="preserve">September </t>
  </si>
  <si>
    <t>February  (Adjustment for actuals, Oct - Feb)</t>
  </si>
  <si>
    <t>October  (Adjustment for actuals, Apr - Sept)</t>
  </si>
  <si>
    <t>Primary PRU</t>
  </si>
  <si>
    <t>Ealing Pupils Summer 2017</t>
  </si>
  <si>
    <t>Ealing Pupils Autumn 2017</t>
  </si>
  <si>
    <t>Ealing Pupils Spring 2018</t>
  </si>
  <si>
    <t>Top Up
 2017-18</t>
  </si>
  <si>
    <t>17-18 Post MFG Budget</t>
  </si>
  <si>
    <t>17-18 Post MFG per pupil Budget</t>
  </si>
  <si>
    <t>October</t>
  </si>
  <si>
    <t>November</t>
  </si>
  <si>
    <t>December</t>
  </si>
  <si>
    <t>January</t>
  </si>
  <si>
    <t>February</t>
  </si>
  <si>
    <t>March</t>
  </si>
  <si>
    <t>SB - New ISB</t>
  </si>
  <si>
    <t>These are final allocations based on agreed expansion classes</t>
  </si>
  <si>
    <t>Final allocations 2017-18, allocations are fixed and values will not change in year</t>
  </si>
  <si>
    <t>Please review the relevant tab for further details</t>
  </si>
  <si>
    <t>Schools Block -  Schools ISB Funding Formula</t>
  </si>
  <si>
    <t>High Needs Block - 
Top Ups  Mainstream Ealing Only</t>
  </si>
  <si>
    <t>High Needs Block - 
Top Ups Specialist Ealing Only</t>
  </si>
  <si>
    <t>High Needs Block - 
 SEN Support Fund</t>
  </si>
  <si>
    <t xml:space="preserve">Early Years Block - 
 High Needs and Inclusion </t>
  </si>
  <si>
    <t>Schools Block - 
Growth Funding</t>
  </si>
  <si>
    <t>Increase to 30 FTE per FE tbc</t>
  </si>
  <si>
    <t>High Needs Block -
 Place Led  Baseline Funding</t>
  </si>
  <si>
    <t>ARP/AP TOTAL</t>
  </si>
  <si>
    <t>SPECIALIST  TOTAL</t>
  </si>
  <si>
    <t>ICAN Unit Funding</t>
  </si>
  <si>
    <t>Budget</t>
  </si>
  <si>
    <t>This is the final allocation for the year and will not be amended</t>
  </si>
  <si>
    <t>Specialist Nursery Places</t>
  </si>
  <si>
    <t>tbc</t>
  </si>
  <si>
    <t>This is to be confirmed and will be published asap</t>
  </si>
  <si>
    <t>This allocation will be provisional and from 2017/18 will move to participation led funding with protection.</t>
  </si>
  <si>
    <t>Indicative allocation</t>
  </si>
  <si>
    <t>Specialist Nursery Places, Windmill, Disraeli, Hanbury</t>
  </si>
  <si>
    <t>Early Years inclusion fund for mainstream</t>
  </si>
  <si>
    <t>Additional information yet to be published, and not included in the below:</t>
  </si>
  <si>
    <t xml:space="preserve">Top Up Paid through Cash </t>
  </si>
  <si>
    <t xml:space="preserve">Contact: </t>
  </si>
  <si>
    <t>Tamara Quinn</t>
  </si>
  <si>
    <t>tquinn@ealing.gov.uk</t>
  </si>
  <si>
    <t>VakiliR@ealing.gov.uk</t>
  </si>
  <si>
    <t>Ramin Vakili</t>
  </si>
  <si>
    <t>Contact:</t>
  </si>
  <si>
    <t xml:space="preserve"> Justin Whitsitt </t>
  </si>
  <si>
    <t>Jwhitsitt@ealing.gov.uk</t>
  </si>
  <si>
    <t>Schools are advised to create their budget based on the schools estimate of funding due. Advice and guidance can be found on the Estimate Guidance Notes 2017/18</t>
  </si>
  <si>
    <t>Contact:     Tamara Quinn</t>
  </si>
  <si>
    <t>Early Years High Needs and Inclusion fund 2017-18</t>
  </si>
  <si>
    <t>Sandeep Sahota</t>
  </si>
  <si>
    <t>SahotaSa@ealing.gov.uk</t>
  </si>
  <si>
    <t>Early Years 2, 3 and 4 year old funding formula allocations 2017-18</t>
  </si>
  <si>
    <t>Schools Block Funding Formula Allocations -  Schools Summary 2017-18</t>
  </si>
  <si>
    <t>Financial Year 2017/18 allocations will be updated throughout the financial year</t>
  </si>
  <si>
    <t>For further information please see separate publication containing Schools Level ISB</t>
  </si>
  <si>
    <t>Proposed cashflow as per 2016/17</t>
  </si>
  <si>
    <t>NEW - Proposed cashflow 2017/18</t>
  </si>
  <si>
    <t>April (100% Baseline)</t>
  </si>
  <si>
    <t>May (April and May Top Up)</t>
  </si>
  <si>
    <t xml:space="preserve">June </t>
  </si>
  <si>
    <t>check</t>
  </si>
  <si>
    <t xml:space="preserve">Proposed cashflow of published items - please see individual tab for proposed cashflow. </t>
  </si>
  <si>
    <t>&gt;</t>
  </si>
  <si>
    <t>Pending agreement with school</t>
  </si>
  <si>
    <r>
      <t xml:space="preserve">These can be found on the EGFL website. Additional guidance can be found here </t>
    </r>
    <r>
      <rPr>
        <b/>
        <sz val="10"/>
        <rFont val="Arial"/>
        <family val="2"/>
      </rPr>
      <t>CLICK CELL A6</t>
    </r>
  </si>
  <si>
    <t>Primary Reserve</t>
  </si>
  <si>
    <t>NOR</t>
  </si>
  <si>
    <t>Per Pupil</t>
  </si>
  <si>
    <t xml:space="preserve">SchoolsAccountancyServices@ealing.gov.uk </t>
  </si>
  <si>
    <t>Schools Block - 
One Off Reserves Allocation</t>
  </si>
  <si>
    <t>These are final allocations based on agreement at schools forum</t>
  </si>
  <si>
    <t>Reserve apportioned across pupil numbers, with 100% of the High School share being allocated directly to schools,</t>
  </si>
  <si>
    <t xml:space="preserve"> 50% of Primary School share to be allocated to schools, with the remainder held in reserve as contingency for rates reductions</t>
  </si>
  <si>
    <t>Allocations limited to schools who contributed to the creation of the reserve.</t>
  </si>
  <si>
    <t>Allocated - April 2017</t>
  </si>
  <si>
    <t>All Places Summer 2017</t>
  </si>
  <si>
    <t>All Places Autumn 2017</t>
  </si>
  <si>
    <t>All Places Spring 2018</t>
  </si>
  <si>
    <t>William Perkin</t>
  </si>
  <si>
    <t>EFA 6th Form (2016/17 academic year)</t>
  </si>
  <si>
    <t>Discretionary Bursary Funding (2016/17 academic year)</t>
  </si>
  <si>
    <t>Pupil Premium Grant (2016/17  financial year)</t>
  </si>
  <si>
    <t>Additionally Resourced Provision, some specific Top Up agreements pending</t>
  </si>
  <si>
    <t>Base Rate</t>
  </si>
  <si>
    <t>Quality</t>
  </si>
  <si>
    <t>- QTS or,</t>
  </si>
  <si>
    <t>- EYP</t>
  </si>
  <si>
    <t>Deprivation</t>
  </si>
  <si>
    <t>DFE no</t>
  </si>
  <si>
    <t>School</t>
  </si>
  <si>
    <t>Ark Primary School</t>
  </si>
  <si>
    <t>Durdan’s Park Primary School</t>
  </si>
  <si>
    <t>Edward Betham CE Primary School</t>
  </si>
  <si>
    <t>Featherstone Primary School</t>
  </si>
  <si>
    <t>Our Lady of the Visitation Catholic Primary School</t>
  </si>
  <si>
    <t>St. Anselm's Catholic Primary School</t>
  </si>
  <si>
    <t>St. Gregory's Catholic Primary School</t>
  </si>
  <si>
    <t>St. John Fisher Catholic Primary School</t>
  </si>
  <si>
    <t>St. John’s Primary School</t>
  </si>
  <si>
    <t>St. Joseph's Catholic Primary School</t>
  </si>
  <si>
    <t>St. Mark’s Primary School</t>
  </si>
  <si>
    <t>St. Raphael's Catholic Primary School</t>
  </si>
  <si>
    <t>St. Vincent's Catholic Primary School</t>
  </si>
  <si>
    <t>Vicar’s Green County Primary School</t>
  </si>
  <si>
    <t xml:space="preserve"> Total MN class funding </t>
  </si>
  <si>
    <t>Greenfields Children's Centre</t>
  </si>
  <si>
    <t>Grove House Children's Centre</t>
  </si>
  <si>
    <t>Maples Children's Centre</t>
  </si>
  <si>
    <t>South Acton Children's Centre</t>
  </si>
  <si>
    <t>Planned Places</t>
  </si>
  <si>
    <t>Summer 2016 Count</t>
  </si>
  <si>
    <t>Starters After Spring-16 Headcount</t>
  </si>
  <si>
    <t>Autumn 2016 Count</t>
  </si>
  <si>
    <t>Starters After Summer-16 Headcount</t>
  </si>
  <si>
    <t xml:space="preserve"> Spring 2017 Headcount </t>
  </si>
  <si>
    <t>Average of 3 pupil counts</t>
  </si>
  <si>
    <t xml:space="preserve"> Average of 3 pupil counts </t>
  </si>
  <si>
    <t>autumn</t>
  </si>
  <si>
    <t xml:space="preserve"> summer </t>
  </si>
  <si>
    <t xml:space="preserve"> spring </t>
  </si>
  <si>
    <t>MNC</t>
  </si>
  <si>
    <t>MNS</t>
  </si>
  <si>
    <t>Weeks</t>
  </si>
  <si>
    <t xml:space="preserve"> Funding rate for children starting after headcount - all counts and allocations tbc </t>
  </si>
  <si>
    <t>Weeks per term</t>
  </si>
  <si>
    <t xml:space="preserve"> 2017/18
Per Pupil Allocation </t>
  </si>
  <si>
    <t>Total indicative allocation 2017/18, using 2017/18 formula factors and 2016/17 census numbers</t>
  </si>
  <si>
    <t>2017/18 Formula Factors 3 and 4 year olds</t>
  </si>
  <si>
    <t xml:space="preserve">2017/18 2yr old Funding </t>
  </si>
  <si>
    <t>All Sectors Hourly rates</t>
  </si>
  <si>
    <t xml:space="preserve">Hourly  Rate </t>
  </si>
  <si>
    <t>TOTAL</t>
  </si>
  <si>
    <t xml:space="preserve"> Spring 2017  Count</t>
  </si>
  <si>
    <t>Estimated allocations based on 2016/2017 Data</t>
  </si>
  <si>
    <t xml:space="preserve"> Starters After Autumn-16 Headcount </t>
  </si>
  <si>
    <t xml:space="preserve"> New Deprivation Payment 2016/17 allocation using 2017/18 rates</t>
  </si>
  <si>
    <t xml:space="preserve"> MNS Supplement Funding </t>
  </si>
  <si>
    <t>Financial Year 2017/18 allocations will be updated throughout the financial year based on the census</t>
  </si>
  <si>
    <t>3 and 4 year old funding</t>
  </si>
  <si>
    <t>2 year old funding</t>
  </si>
  <si>
    <t>September (adjusted for Summer Census)</t>
  </si>
  <si>
    <t xml:space="preserve">October  </t>
  </si>
  <si>
    <t>February (adjusted for Spring Census and autumn starters after headcount)</t>
  </si>
  <si>
    <t>November  (adjusted for Autumn Census and Summer starters after headcount)</t>
  </si>
  <si>
    <t>September (adjusted for Summer Census and Spring starters after headcount)</t>
  </si>
  <si>
    <t>November  (adjusted for Autumn Census )</t>
  </si>
  <si>
    <t>February (adjusted for Spring Census)</t>
  </si>
  <si>
    <t>Early Years Block -
2, 3 &amp; 4 Year Old Funding</t>
  </si>
  <si>
    <t>First publication</t>
  </si>
  <si>
    <t>Second publication</t>
  </si>
  <si>
    <t>Third publication</t>
  </si>
  <si>
    <t>Variance to 3rd publication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</si>
</sst>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£&quot;#,##0;\-&quot;£&quot;#,##0"/>
    <numFmt numFmtId="7" formatCode="&quot;£&quot;#,##0.00;\-&quot;£&quot;#,##0.00"/>
    <numFmt numFmtId="8" formatCode="&quot;£&quot;#,##0.00;[Red]\-&quot;£&quot;#,##0.0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£&quot;* #,##0.00_);_(&quot;£&quot;* \(#,##0.00\);_(&quot;£&quot;* &quot;-&quot;??_);_(@_)"/>
    <numFmt numFmtId="165" formatCode="&quot;£&quot;#,##0_);[Red]\(&quot;£&quot;#,##0\)"/>
    <numFmt numFmtId="166" formatCode="_(* #,##0.00_);_(* \(#,##0.00\);_(* &quot;-&quot;??_);_(@_)"/>
    <numFmt numFmtId="167" formatCode="&quot;£&quot;#,##0.00"/>
    <numFmt numFmtId="168" formatCode="&quot;£&quot;#,##0"/>
    <numFmt numFmtId="169" formatCode="_-* #,##0_-;\-* #,##0_-;_-* &quot;-&quot;??_-;_-@_-"/>
    <numFmt numFmtId="170" formatCode="0.0%"/>
    <numFmt numFmtId="171" formatCode="_(* #,##0_);_(* \(#,##0\);_(* &quot;-&quot;??_);_(@_)"/>
    <numFmt numFmtId="172" formatCode="#,##0_ ;[Red]\-#,##0\ "/>
    <numFmt numFmtId="173" formatCode="#,##0.00_ ;\-#,##0.00\ 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05">
    <xf numFmtId="0" fontId="0" fillId="0" borderId="0"/>
    <xf numFmtId="166" fontId="12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5" fillId="0" borderId="0"/>
    <xf numFmtId="9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5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>
      <alignment vertical="top"/>
    </xf>
    <xf numFmtId="0" fontId="4" fillId="0" borderId="0"/>
    <xf numFmtId="9" fontId="18" fillId="0" borderId="0" applyFont="0" applyFill="0" applyBorder="0" applyAlignment="0" applyProtection="0"/>
    <xf numFmtId="0" fontId="3" fillId="0" borderId="0"/>
    <xf numFmtId="0" fontId="2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7" fillId="0" borderId="0"/>
    <xf numFmtId="166" fontId="12" fillId="0" borderId="0" applyFont="0" applyFill="0" applyBorder="0" applyAlignment="0" applyProtection="0"/>
    <xf numFmtId="0" fontId="1" fillId="0" borderId="0"/>
    <xf numFmtId="0" fontId="28" fillId="27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28" fillId="26" borderId="0" applyNumberFormat="0" applyBorder="0" applyAlignment="0" applyProtection="0"/>
    <xf numFmtId="0" fontId="15" fillId="1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28" fillId="24" borderId="0" applyNumberFormat="0" applyBorder="0" applyAlignment="0" applyProtection="0"/>
    <xf numFmtId="0" fontId="28" fillId="29" borderId="0" applyNumberFormat="0" applyBorder="0" applyAlignment="0" applyProtection="0"/>
    <xf numFmtId="0" fontId="1" fillId="0" borderId="0"/>
    <xf numFmtId="0" fontId="28" fillId="32" borderId="0" applyNumberFormat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28" fillId="30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15" fillId="24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28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3" borderId="0" applyNumberFormat="0" applyBorder="0" applyAlignment="0" applyProtection="0"/>
    <xf numFmtId="0" fontId="29" fillId="17" borderId="0" applyNumberFormat="0" applyBorder="0" applyAlignment="0" applyProtection="0"/>
    <xf numFmtId="0" fontId="30" fillId="34" borderId="28" applyNumberFormat="0" applyAlignment="0" applyProtection="0"/>
    <xf numFmtId="0" fontId="31" fillId="35" borderId="29" applyNumberFormat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18" borderId="0" applyNumberFormat="0" applyBorder="0" applyAlignment="0" applyProtection="0"/>
    <xf numFmtId="0" fontId="34" fillId="0" borderId="30" applyNumberFormat="0" applyFill="0" applyAlignment="0" applyProtection="0"/>
    <xf numFmtId="0" fontId="35" fillId="0" borderId="31" applyNumberFormat="0" applyFill="0" applyAlignment="0" applyProtection="0"/>
    <xf numFmtId="0" fontId="36" fillId="0" borderId="32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21" borderId="28" applyNumberFormat="0" applyAlignment="0" applyProtection="0"/>
    <xf numFmtId="0" fontId="39" fillId="0" borderId="33" applyNumberFormat="0" applyFill="0" applyAlignment="0" applyProtection="0"/>
    <xf numFmtId="0" fontId="40" fillId="36" borderId="0" applyNumberFormat="0" applyBorder="0" applyAlignment="0" applyProtection="0"/>
    <xf numFmtId="0" fontId="12" fillId="0" borderId="0"/>
    <xf numFmtId="0" fontId="15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37" borderId="34" applyNumberFormat="0" applyFont="0" applyAlignment="0" applyProtection="0"/>
    <xf numFmtId="0" fontId="12" fillId="15" borderId="27" applyNumberFormat="0" applyFont="0" applyAlignment="0" applyProtection="0"/>
    <xf numFmtId="0" fontId="41" fillId="34" borderId="35" applyNumberFormat="0" applyAlignment="0" applyProtection="0"/>
    <xf numFmtId="9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36" applyNumberFormat="0" applyFill="0" applyAlignment="0" applyProtection="0"/>
    <xf numFmtId="0" fontId="44" fillId="0" borderId="0" applyNumberFormat="0" applyFill="0" applyBorder="0" applyAlignment="0" applyProtection="0"/>
  </cellStyleXfs>
  <cellXfs count="259">
    <xf numFmtId="0" fontId="0" fillId="0" borderId="0" xfId="0"/>
    <xf numFmtId="0" fontId="10" fillId="2" borderId="0" xfId="0" applyFont="1" applyFill="1" applyProtection="1"/>
    <xf numFmtId="1" fontId="10" fillId="2" borderId="0" xfId="0" applyNumberFormat="1" applyFont="1" applyFill="1" applyAlignment="1" applyProtection="1">
      <alignment horizontal="left"/>
    </xf>
    <xf numFmtId="0" fontId="10" fillId="2" borderId="0" xfId="0" applyFont="1" applyFill="1" applyAlignment="1" applyProtection="1">
      <alignment horizontal="left"/>
    </xf>
    <xf numFmtId="0" fontId="10" fillId="2" borderId="0" xfId="0" applyFont="1" applyFill="1" applyAlignment="1" applyProtection="1">
      <alignment horizontal="right"/>
    </xf>
    <xf numFmtId="167" fontId="10" fillId="2" borderId="0" xfId="0" applyNumberFormat="1" applyFont="1" applyFill="1" applyAlignment="1" applyProtection="1">
      <alignment horizontal="right"/>
    </xf>
    <xf numFmtId="167" fontId="10" fillId="3" borderId="7" xfId="0" applyNumberFormat="1" applyFont="1" applyFill="1" applyBorder="1" applyAlignment="1" applyProtection="1">
      <alignment horizontal="right"/>
    </xf>
    <xf numFmtId="1" fontId="10" fillId="3" borderId="11" xfId="0" applyNumberFormat="1" applyFont="1" applyFill="1" applyBorder="1" applyAlignment="1" applyProtection="1">
      <alignment horizontal="left"/>
    </xf>
    <xf numFmtId="1" fontId="10" fillId="3" borderId="7" xfId="0" applyNumberFormat="1" applyFont="1" applyFill="1" applyBorder="1" applyAlignment="1" applyProtection="1">
      <alignment horizontal="left"/>
    </xf>
    <xf numFmtId="0" fontId="10" fillId="3" borderId="7" xfId="0" applyFont="1" applyFill="1" applyBorder="1" applyAlignment="1" applyProtection="1">
      <alignment horizontal="left"/>
    </xf>
    <xf numFmtId="10" fontId="10" fillId="2" borderId="0" xfId="5" applyNumberFormat="1" applyFont="1" applyFill="1" applyAlignment="1" applyProtection="1">
      <alignment horizontal="right"/>
    </xf>
    <xf numFmtId="0" fontId="10" fillId="2" borderId="0" xfId="0" applyFont="1" applyFill="1" applyAlignment="1" applyProtection="1">
      <alignment horizontal="center" vertical="center" wrapText="1"/>
    </xf>
    <xf numFmtId="165" fontId="10" fillId="4" borderId="7" xfId="0" applyNumberFormat="1" applyFont="1" applyFill="1" applyBorder="1" applyAlignment="1" applyProtection="1">
      <alignment horizontal="center" vertical="center" wrapText="1"/>
    </xf>
    <xf numFmtId="10" fontId="10" fillId="4" borderId="7" xfId="5" applyNumberFormat="1" applyFont="1" applyFill="1" applyBorder="1" applyAlignment="1" applyProtection="1">
      <alignment horizontal="center" vertical="center" wrapText="1"/>
    </xf>
    <xf numFmtId="168" fontId="11" fillId="7" borderId="7" xfId="0" applyNumberFormat="1" applyFont="1" applyFill="1" applyBorder="1" applyAlignment="1" applyProtection="1">
      <alignment horizontal="right" wrapText="1"/>
    </xf>
    <xf numFmtId="168" fontId="11" fillId="6" borderId="7" xfId="0" applyNumberFormat="1" applyFont="1" applyFill="1" applyBorder="1" applyAlignment="1" applyProtection="1">
      <alignment horizontal="right" wrapText="1"/>
    </xf>
    <xf numFmtId="10" fontId="10" fillId="3" borderId="7" xfId="5" applyNumberFormat="1" applyFont="1" applyFill="1" applyBorder="1" applyAlignment="1" applyProtection="1">
      <alignment horizontal="right"/>
    </xf>
    <xf numFmtId="0" fontId="0" fillId="0" borderId="0" xfId="0" applyProtection="1"/>
    <xf numFmtId="2" fontId="16" fillId="2" borderId="0" xfId="14" applyNumberFormat="1" applyFont="1" applyFill="1" applyBorder="1" applyAlignment="1" applyProtection="1">
      <alignment horizontal="left"/>
    </xf>
    <xf numFmtId="2" fontId="14" fillId="2" borderId="0" xfId="14" applyNumberFormat="1" applyFont="1" applyFill="1" applyBorder="1" applyAlignment="1" applyProtection="1">
      <alignment horizontal="left"/>
    </xf>
    <xf numFmtId="2" fontId="14" fillId="2" borderId="0" xfId="14" applyNumberFormat="1" applyFont="1" applyFill="1" applyBorder="1" applyAlignment="1" applyProtection="1">
      <alignment horizontal="right"/>
    </xf>
    <xf numFmtId="2" fontId="17" fillId="2" borderId="0" xfId="14" applyNumberFormat="1" applyFont="1" applyFill="1" applyBorder="1" applyAlignment="1" applyProtection="1">
      <alignment horizontal="left"/>
    </xf>
    <xf numFmtId="0" fontId="14" fillId="2" borderId="0" xfId="14" applyFont="1" applyFill="1" applyBorder="1" applyAlignment="1" applyProtection="1">
      <alignment horizontal="left"/>
    </xf>
    <xf numFmtId="2" fontId="16" fillId="2" borderId="0" xfId="14" applyNumberFormat="1" applyFont="1" applyFill="1" applyBorder="1" applyAlignment="1" applyProtection="1">
      <alignment horizontal="right"/>
    </xf>
    <xf numFmtId="10" fontId="14" fillId="2" borderId="0" xfId="14" applyNumberFormat="1" applyFont="1" applyFill="1" applyBorder="1" applyAlignment="1" applyProtection="1">
      <alignment horizontal="right"/>
    </xf>
    <xf numFmtId="10" fontId="17" fillId="2" borderId="0" xfId="14" applyNumberFormat="1" applyFont="1" applyFill="1" applyBorder="1" applyAlignment="1" applyProtection="1">
      <alignment horizontal="left"/>
    </xf>
    <xf numFmtId="168" fontId="14" fillId="2" borderId="0" xfId="14" applyNumberFormat="1" applyFont="1" applyFill="1" applyBorder="1" applyAlignment="1" applyProtection="1">
      <alignment horizontal="left"/>
    </xf>
    <xf numFmtId="2" fontId="16" fillId="2" borderId="0" xfId="14" applyNumberFormat="1" applyFont="1" applyFill="1" applyBorder="1" applyAlignment="1" applyProtection="1">
      <alignment horizontal="center" wrapText="1"/>
    </xf>
    <xf numFmtId="0" fontId="16" fillId="9" borderId="7" xfId="14" applyFont="1" applyFill="1" applyBorder="1" applyAlignment="1" applyProtection="1">
      <alignment horizontal="center" vertical="center" wrapText="1"/>
    </xf>
    <xf numFmtId="2" fontId="16" fillId="9" borderId="7" xfId="14" applyNumberFormat="1" applyFont="1" applyFill="1" applyBorder="1" applyAlignment="1" applyProtection="1">
      <alignment horizontal="center" vertical="center" wrapText="1"/>
    </xf>
    <xf numFmtId="2" fontId="16" fillId="9" borderId="12" xfId="14" applyNumberFormat="1" applyFont="1" applyFill="1" applyBorder="1" applyAlignment="1" applyProtection="1">
      <alignment horizontal="center" vertical="center" wrapText="1"/>
    </xf>
    <xf numFmtId="0" fontId="16" fillId="2" borderId="0" xfId="14" applyFont="1" applyFill="1" applyBorder="1" applyAlignment="1" applyProtection="1">
      <alignment horizontal="center" vertical="center" wrapText="1"/>
    </xf>
    <xf numFmtId="1" fontId="16" fillId="7" borderId="9" xfId="14" applyNumberFormat="1" applyFont="1" applyFill="1" applyBorder="1" applyAlignment="1" applyProtection="1">
      <alignment horizontal="left" vertical="center" wrapText="1"/>
    </xf>
    <xf numFmtId="1" fontId="16" fillId="7" borderId="9" xfId="14" applyNumberFormat="1" applyFont="1" applyFill="1" applyBorder="1" applyAlignment="1" applyProtection="1">
      <alignment horizontal="right" vertical="center" wrapText="1"/>
    </xf>
    <xf numFmtId="10" fontId="16" fillId="7" borderId="7" xfId="15" applyNumberFormat="1" applyFont="1" applyFill="1" applyBorder="1" applyAlignment="1" applyProtection="1">
      <alignment horizontal="right" vertical="center" wrapText="1"/>
    </xf>
    <xf numFmtId="168" fontId="16" fillId="7" borderId="7" xfId="15" applyNumberFormat="1" applyFont="1" applyFill="1" applyBorder="1" applyAlignment="1" applyProtection="1">
      <alignment horizontal="right" vertical="center" wrapText="1"/>
    </xf>
    <xf numFmtId="169" fontId="14" fillId="2" borderId="0" xfId="14" applyNumberFormat="1" applyFont="1" applyFill="1" applyBorder="1" applyAlignment="1" applyProtection="1">
      <alignment horizontal="center" vertical="center" wrapText="1"/>
    </xf>
    <xf numFmtId="0" fontId="14" fillId="3" borderId="11" xfId="14" applyNumberFormat="1" applyFont="1" applyFill="1" applyBorder="1" applyAlignment="1" applyProtection="1">
      <alignment horizontal="left"/>
    </xf>
    <xf numFmtId="3" fontId="14" fillId="3" borderId="7" xfId="14" applyNumberFormat="1" applyFont="1" applyFill="1" applyBorder="1" applyAlignment="1" applyProtection="1">
      <alignment horizontal="right"/>
    </xf>
    <xf numFmtId="1" fontId="14" fillId="8" borderId="7" xfId="14" applyNumberFormat="1" applyFont="1" applyFill="1" applyBorder="1" applyAlignment="1" applyProtection="1">
      <alignment horizontal="right"/>
    </xf>
    <xf numFmtId="10" fontId="14" fillId="8" borderId="7" xfId="14" applyNumberFormat="1" applyFont="1" applyFill="1" applyBorder="1" applyAlignment="1" applyProtection="1">
      <alignment horizontal="right"/>
    </xf>
    <xf numFmtId="168" fontId="14" fillId="8" borderId="7" xfId="14" applyNumberFormat="1" applyFont="1" applyFill="1" applyBorder="1" applyAlignment="1" applyProtection="1">
      <alignment horizontal="right"/>
    </xf>
    <xf numFmtId="168" fontId="16" fillId="8" borderId="7" xfId="14" applyNumberFormat="1" applyFont="1" applyFill="1" applyBorder="1" applyAlignment="1" applyProtection="1">
      <alignment horizontal="right"/>
    </xf>
    <xf numFmtId="0" fontId="10" fillId="3" borderId="11" xfId="14" applyNumberFormat="1" applyFont="1" applyFill="1" applyBorder="1" applyAlignment="1" applyProtection="1">
      <alignment horizontal="left"/>
    </xf>
    <xf numFmtId="167" fontId="14" fillId="2" borderId="0" xfId="14" applyNumberFormat="1" applyFont="1" applyFill="1" applyBorder="1" applyAlignment="1" applyProtection="1">
      <alignment horizontal="right"/>
    </xf>
    <xf numFmtId="0" fontId="12" fillId="0" borderId="0" xfId="4" applyBorder="1" applyAlignment="1"/>
    <xf numFmtId="0" fontId="13" fillId="0" borderId="0" xfId="4" applyFont="1" applyBorder="1" applyAlignment="1">
      <alignment horizontal="center"/>
    </xf>
    <xf numFmtId="171" fontId="16" fillId="7" borderId="7" xfId="1" applyNumberFormat="1" applyFont="1" applyFill="1" applyBorder="1" applyAlignment="1" applyProtection="1">
      <alignment horizontal="right" vertical="center" wrapText="1"/>
    </xf>
    <xf numFmtId="168" fontId="16" fillId="7" borderId="7" xfId="15" applyNumberFormat="1" applyFont="1" applyFill="1" applyBorder="1" applyAlignment="1" applyProtection="1">
      <alignment horizontal="left" vertical="center" wrapText="1"/>
    </xf>
    <xf numFmtId="0" fontId="13" fillId="0" borderId="0" xfId="4" applyFont="1" applyBorder="1" applyAlignment="1">
      <alignment horizontal="left"/>
    </xf>
    <xf numFmtId="168" fontId="16" fillId="8" borderId="7" xfId="14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10" fillId="4" borderId="7" xfId="0" applyFont="1" applyFill="1" applyBorder="1" applyAlignment="1" applyProtection="1">
      <alignment horizontal="center" vertical="center" wrapText="1"/>
    </xf>
    <xf numFmtId="172" fontId="0" fillId="0" borderId="0" xfId="1" applyNumberFormat="1" applyFont="1" applyProtection="1"/>
    <xf numFmtId="0" fontId="9" fillId="0" borderId="0" xfId="3" applyAlignment="1" applyProtection="1"/>
    <xf numFmtId="170" fontId="0" fillId="0" borderId="0" xfId="28" applyNumberFormat="1" applyFont="1"/>
    <xf numFmtId="168" fontId="0" fillId="0" borderId="0" xfId="0" applyNumberFormat="1"/>
    <xf numFmtId="172" fontId="0" fillId="0" borderId="0" xfId="1" applyNumberFormat="1" applyFont="1" applyBorder="1" applyProtection="1"/>
    <xf numFmtId="0" fontId="0" fillId="0" borderId="10" xfId="0" applyBorder="1" applyProtection="1"/>
    <xf numFmtId="0" fontId="12" fillId="0" borderId="0" xfId="0" applyFont="1"/>
    <xf numFmtId="169" fontId="0" fillId="0" borderId="0" xfId="1" applyNumberFormat="1" applyFont="1"/>
    <xf numFmtId="169" fontId="7" fillId="0" borderId="0" xfId="1" applyNumberFormat="1" applyFont="1"/>
    <xf numFmtId="169" fontId="7" fillId="0" borderId="0" xfId="1" applyNumberFormat="1" applyFont="1" applyFill="1"/>
    <xf numFmtId="0" fontId="7" fillId="0" borderId="0" xfId="0" applyFont="1"/>
    <xf numFmtId="169" fontId="12" fillId="0" borderId="0" xfId="1" applyNumberFormat="1" applyFont="1"/>
    <xf numFmtId="0" fontId="7" fillId="0" borderId="0" xfId="29" applyFont="1"/>
    <xf numFmtId="0" fontId="3" fillId="0" borderId="0" xfId="29"/>
    <xf numFmtId="0" fontId="6" fillId="0" borderId="0" xfId="29" applyFont="1"/>
    <xf numFmtId="0" fontId="21" fillId="0" borderId="0" xfId="29" applyFont="1"/>
    <xf numFmtId="168" fontId="7" fillId="0" borderId="0" xfId="29" applyNumberFormat="1" applyFont="1"/>
    <xf numFmtId="37" fontId="21" fillId="0" borderId="0" xfId="29" applyNumberFormat="1" applyFont="1"/>
    <xf numFmtId="0" fontId="13" fillId="0" borderId="0" xfId="0" applyFont="1"/>
    <xf numFmtId="0" fontId="3" fillId="0" borderId="0" xfId="29" applyFont="1"/>
    <xf numFmtId="0" fontId="3" fillId="0" borderId="0" xfId="29" applyAlignment="1">
      <alignment horizontal="left"/>
    </xf>
    <xf numFmtId="0" fontId="21" fillId="0" borderId="0" xfId="29" applyFont="1" applyAlignment="1">
      <alignment horizontal="left"/>
    </xf>
    <xf numFmtId="166" fontId="14" fillId="8" borderId="7" xfId="1" applyFont="1" applyFill="1" applyBorder="1" applyAlignment="1" applyProtection="1">
      <alignment horizontal="right"/>
    </xf>
    <xf numFmtId="166" fontId="16" fillId="7" borderId="7" xfId="1" applyFont="1" applyFill="1" applyBorder="1" applyAlignment="1" applyProtection="1">
      <alignment horizontal="right" vertical="center" wrapText="1"/>
    </xf>
    <xf numFmtId="166" fontId="21" fillId="0" borderId="0" xfId="1" applyFont="1"/>
    <xf numFmtId="166" fontId="3" fillId="0" borderId="0" xfId="1" applyFont="1"/>
    <xf numFmtId="0" fontId="8" fillId="0" borderId="0" xfId="29" applyFont="1"/>
    <xf numFmtId="0" fontId="0" fillId="0" borderId="0" xfId="0" applyBorder="1"/>
    <xf numFmtId="0" fontId="0" fillId="0" borderId="0" xfId="0" applyFill="1" applyBorder="1" applyProtection="1"/>
    <xf numFmtId="169" fontId="19" fillId="0" borderId="0" xfId="0" applyNumberFormat="1" applyFont="1" applyFill="1" applyBorder="1" applyProtection="1"/>
    <xf numFmtId="172" fontId="0" fillId="0" borderId="0" xfId="1" applyNumberFormat="1" applyFont="1" applyFill="1" applyBorder="1" applyProtection="1"/>
    <xf numFmtId="0" fontId="0" fillId="0" borderId="0" xfId="0" applyFill="1" applyBorder="1"/>
    <xf numFmtId="0" fontId="12" fillId="0" borderId="0" xfId="0" applyFont="1" applyFill="1" applyBorder="1"/>
    <xf numFmtId="0" fontId="12" fillId="0" borderId="0" xfId="0" applyFont="1" applyFill="1" applyBorder="1" applyProtection="1"/>
    <xf numFmtId="168" fontId="0" fillId="0" borderId="7" xfId="0" applyNumberFormat="1" applyBorder="1"/>
    <xf numFmtId="168" fontId="14" fillId="6" borderId="7" xfId="14" applyNumberFormat="1" applyFont="1" applyFill="1" applyBorder="1" applyAlignment="1" applyProtection="1">
      <alignment horizontal="right"/>
    </xf>
    <xf numFmtId="168" fontId="16" fillId="6" borderId="7" xfId="15" applyNumberFormat="1" applyFont="1" applyFill="1" applyBorder="1" applyAlignment="1" applyProtection="1">
      <alignment horizontal="right" vertical="center" wrapText="1"/>
    </xf>
    <xf numFmtId="168" fontId="14" fillId="8" borderId="8" xfId="14" applyNumberFormat="1" applyFont="1" applyFill="1" applyBorder="1" applyAlignment="1" applyProtection="1">
      <alignment horizontal="right"/>
    </xf>
    <xf numFmtId="168" fontId="14" fillId="8" borderId="11" xfId="14" applyNumberFormat="1" applyFont="1" applyFill="1" applyBorder="1" applyAlignment="1" applyProtection="1">
      <alignment horizontal="right"/>
    </xf>
    <xf numFmtId="169" fontId="7" fillId="6" borderId="7" xfId="0" applyNumberFormat="1" applyFont="1" applyFill="1" applyBorder="1" applyAlignment="1">
      <alignment horizontal="center" vertical="center" wrapText="1"/>
    </xf>
    <xf numFmtId="168" fontId="16" fillId="6" borderId="7" xfId="14" applyNumberFormat="1" applyFont="1" applyFill="1" applyBorder="1" applyAlignment="1" applyProtection="1">
      <alignment horizontal="right"/>
    </xf>
    <xf numFmtId="1" fontId="10" fillId="3" borderId="14" xfId="0" applyNumberFormat="1" applyFont="1" applyFill="1" applyBorder="1" applyAlignment="1" applyProtection="1">
      <alignment horizontal="left"/>
    </xf>
    <xf numFmtId="0" fontId="14" fillId="3" borderId="14" xfId="14" applyNumberFormat="1" applyFont="1" applyFill="1" applyBorder="1" applyAlignment="1" applyProtection="1">
      <alignment horizontal="left"/>
    </xf>
    <xf numFmtId="168" fontId="14" fillId="8" borderId="12" xfId="14" applyNumberFormat="1" applyFont="1" applyFill="1" applyBorder="1" applyAlignment="1" applyProtection="1">
      <alignment horizontal="right"/>
    </xf>
    <xf numFmtId="168" fontId="14" fillId="8" borderId="6" xfId="14" applyNumberFormat="1" applyFont="1" applyFill="1" applyBorder="1" applyAlignment="1" applyProtection="1">
      <alignment horizontal="right"/>
    </xf>
    <xf numFmtId="168" fontId="14" fillId="6" borderId="12" xfId="14" applyNumberFormat="1" applyFont="1" applyFill="1" applyBorder="1" applyAlignment="1" applyProtection="1">
      <alignment horizontal="right"/>
    </xf>
    <xf numFmtId="168" fontId="14" fillId="8" borderId="14" xfId="14" applyNumberFormat="1" applyFont="1" applyFill="1" applyBorder="1" applyAlignment="1" applyProtection="1">
      <alignment horizontal="right"/>
    </xf>
    <xf numFmtId="169" fontId="16" fillId="11" borderId="7" xfId="0" applyNumberFormat="1" applyFont="1" applyFill="1" applyBorder="1" applyAlignment="1">
      <alignment horizontal="center" vertical="center" wrapText="1"/>
    </xf>
    <xf numFmtId="169" fontId="16" fillId="10" borderId="7" xfId="0" applyNumberFormat="1" applyFont="1" applyFill="1" applyBorder="1" applyAlignment="1">
      <alignment horizontal="center" vertical="center" wrapText="1"/>
    </xf>
    <xf numFmtId="169" fontId="16" fillId="12" borderId="7" xfId="0" applyNumberFormat="1" applyFont="1" applyFill="1" applyBorder="1" applyAlignment="1">
      <alignment horizontal="center" vertical="center" wrapText="1"/>
    </xf>
    <xf numFmtId="169" fontId="16" fillId="5" borderId="7" xfId="0" applyNumberFormat="1" applyFont="1" applyFill="1" applyBorder="1" applyAlignment="1">
      <alignment horizontal="center" vertical="center" wrapText="1"/>
    </xf>
    <xf numFmtId="0" fontId="16" fillId="9" borderId="12" xfId="14" applyFont="1" applyFill="1" applyBorder="1" applyAlignment="1" applyProtection="1">
      <alignment horizontal="center" vertical="center" wrapText="1"/>
    </xf>
    <xf numFmtId="169" fontId="16" fillId="11" borderId="12" xfId="0" applyNumberFormat="1" applyFont="1" applyFill="1" applyBorder="1" applyAlignment="1">
      <alignment horizontal="center" vertical="center" wrapText="1"/>
    </xf>
    <xf numFmtId="169" fontId="16" fillId="10" borderId="12" xfId="0" applyNumberFormat="1" applyFont="1" applyFill="1" applyBorder="1" applyAlignment="1">
      <alignment horizontal="center" vertical="center" wrapText="1"/>
    </xf>
    <xf numFmtId="169" fontId="12" fillId="0" borderId="0" xfId="0" applyNumberFormat="1" applyFont="1" applyBorder="1"/>
    <xf numFmtId="169" fontId="12" fillId="0" borderId="0" xfId="1" applyNumberFormat="1" applyFont="1" applyBorder="1"/>
    <xf numFmtId="169" fontId="0" fillId="0" borderId="0" xfId="1" applyNumberFormat="1" applyFont="1" applyBorder="1"/>
    <xf numFmtId="169" fontId="19" fillId="0" borderId="0" xfId="0" applyNumberFormat="1" applyFont="1" applyFill="1" applyBorder="1"/>
    <xf numFmtId="170" fontId="0" fillId="0" borderId="2" xfId="28" applyNumberFormat="1" applyFont="1" applyBorder="1"/>
    <xf numFmtId="170" fontId="0" fillId="0" borderId="1" xfId="28" applyNumberFormat="1" applyFont="1" applyBorder="1"/>
    <xf numFmtId="170" fontId="0" fillId="0" borderId="3" xfId="28" applyNumberFormat="1" applyFont="1" applyBorder="1"/>
    <xf numFmtId="168" fontId="16" fillId="8" borderId="12" xfId="14" applyNumberFormat="1" applyFont="1" applyFill="1" applyBorder="1" applyAlignment="1" applyProtection="1">
      <alignment horizontal="right"/>
    </xf>
    <xf numFmtId="168" fontId="16" fillId="8" borderId="12" xfId="14" applyNumberFormat="1" applyFont="1" applyFill="1" applyBorder="1" applyAlignment="1" applyProtection="1">
      <alignment horizontal="left"/>
    </xf>
    <xf numFmtId="0" fontId="16" fillId="9" borderId="5" xfId="14" applyFont="1" applyFill="1" applyBorder="1" applyAlignment="1" applyProtection="1">
      <alignment horizontal="center" vertical="center" wrapText="1"/>
    </xf>
    <xf numFmtId="0" fontId="16" fillId="9" borderId="4" xfId="14" applyFont="1" applyFill="1" applyBorder="1" applyAlignment="1" applyProtection="1">
      <alignment horizontal="left" vertical="center" wrapText="1"/>
    </xf>
    <xf numFmtId="168" fontId="13" fillId="0" borderId="7" xfId="0" applyNumberFormat="1" applyFont="1" applyBorder="1"/>
    <xf numFmtId="168" fontId="12" fillId="0" borderId="7" xfId="0" applyNumberFormat="1" applyFont="1" applyBorder="1"/>
    <xf numFmtId="168" fontId="10" fillId="3" borderId="7" xfId="5" applyNumberFormat="1" applyFont="1" applyFill="1" applyBorder="1" applyAlignment="1" applyProtection="1">
      <alignment horizontal="right"/>
    </xf>
    <xf numFmtId="168" fontId="10" fillId="3" borderId="7" xfId="0" applyNumberFormat="1" applyFont="1" applyFill="1" applyBorder="1" applyAlignment="1" applyProtection="1">
      <alignment horizontal="right"/>
    </xf>
    <xf numFmtId="168" fontId="10" fillId="0" borderId="7" xfId="5" applyNumberFormat="1" applyFont="1" applyFill="1" applyBorder="1" applyAlignment="1" applyProtection="1">
      <alignment horizontal="right"/>
    </xf>
    <xf numFmtId="0" fontId="22" fillId="0" borderId="0" xfId="30" applyFill="1" applyBorder="1"/>
    <xf numFmtId="172" fontId="12" fillId="0" borderId="0" xfId="8" applyNumberFormat="1" applyFont="1" applyFill="1" applyBorder="1" applyProtection="1"/>
    <xf numFmtId="0" fontId="12" fillId="0" borderId="0" xfId="30" applyFont="1" applyFill="1" applyBorder="1"/>
    <xf numFmtId="0" fontId="9" fillId="0" borderId="0" xfId="3" applyFill="1" applyBorder="1" applyAlignment="1" applyProtection="1"/>
    <xf numFmtId="0" fontId="22" fillId="0" borderId="0" xfId="30" applyProtection="1"/>
    <xf numFmtId="0" fontId="12" fillId="0" borderId="0" xfId="30" applyFont="1"/>
    <xf numFmtId="0" fontId="12" fillId="0" borderId="0" xfId="30" applyFont="1" applyFill="1" applyBorder="1" applyProtection="1"/>
    <xf numFmtId="0" fontId="22" fillId="0" borderId="0" xfId="30"/>
    <xf numFmtId="169" fontId="19" fillId="0" borderId="0" xfId="30" applyNumberFormat="1" applyFont="1" applyFill="1" applyBorder="1" applyProtection="1"/>
    <xf numFmtId="0" fontId="0" fillId="0" borderId="0" xfId="30" applyFont="1" applyFill="1" applyBorder="1" applyProtection="1"/>
    <xf numFmtId="168" fontId="12" fillId="0" borderId="7" xfId="30" applyNumberFormat="1" applyFont="1" applyBorder="1"/>
    <xf numFmtId="168" fontId="16" fillId="9" borderId="7" xfId="14" applyNumberFormat="1" applyFont="1" applyFill="1" applyBorder="1" applyAlignment="1" applyProtection="1">
      <alignment horizontal="center" vertical="center" wrapText="1"/>
    </xf>
    <xf numFmtId="9" fontId="0" fillId="0" borderId="0" xfId="28" applyFont="1"/>
    <xf numFmtId="9" fontId="0" fillId="0" borderId="0" xfId="0" applyNumberFormat="1"/>
    <xf numFmtId="167" fontId="0" fillId="0" borderId="0" xfId="0" applyNumberFormat="1"/>
    <xf numFmtId="168" fontId="12" fillId="6" borderId="7" xfId="30" applyNumberFormat="1" applyFont="1" applyFill="1" applyBorder="1"/>
    <xf numFmtId="171" fontId="0" fillId="0" borderId="0" xfId="1" applyNumberFormat="1" applyFont="1"/>
    <xf numFmtId="0" fontId="12" fillId="0" borderId="0" xfId="0" applyFont="1" applyFill="1" applyBorder="1" applyAlignment="1" applyProtection="1">
      <alignment horizontal="right"/>
    </xf>
    <xf numFmtId="0" fontId="24" fillId="0" borderId="0" xfId="31" applyFont="1"/>
    <xf numFmtId="4" fontId="25" fillId="2" borderId="0" xfId="31" applyNumberFormat="1" applyFont="1" applyFill="1" applyBorder="1" applyAlignment="1" applyProtection="1">
      <alignment horizontal="right"/>
    </xf>
    <xf numFmtId="0" fontId="25" fillId="2" borderId="0" xfId="31" applyNumberFormat="1" applyFont="1" applyFill="1" applyBorder="1" applyAlignment="1" applyProtection="1">
      <alignment horizontal="left"/>
    </xf>
    <xf numFmtId="1" fontId="25" fillId="2" borderId="0" xfId="31" applyNumberFormat="1" applyFont="1" applyFill="1" applyBorder="1" applyAlignment="1" applyProtection="1">
      <alignment horizontal="left"/>
    </xf>
    <xf numFmtId="4" fontId="14" fillId="3" borderId="7" xfId="31" applyNumberFormat="1" applyFont="1" applyFill="1" applyBorder="1" applyAlignment="1" applyProtection="1">
      <alignment horizontal="right"/>
    </xf>
    <xf numFmtId="0" fontId="14" fillId="3" borderId="11" xfId="31" applyNumberFormat="1" applyFont="1" applyFill="1" applyBorder="1" applyAlignment="1" applyProtection="1">
      <alignment horizontal="left"/>
    </xf>
    <xf numFmtId="1" fontId="14" fillId="3" borderId="11" xfId="31" applyNumberFormat="1" applyFont="1" applyFill="1" applyBorder="1" applyAlignment="1" applyProtection="1">
      <alignment horizontal="left"/>
    </xf>
    <xf numFmtId="167" fontId="14" fillId="3" borderId="7" xfId="31" applyNumberFormat="1" applyFont="1" applyFill="1" applyBorder="1" applyAlignment="1" applyProtection="1">
      <alignment horizontal="right"/>
    </xf>
    <xf numFmtId="7" fontId="16" fillId="7" borderId="7" xfId="32" applyNumberFormat="1" applyFont="1" applyFill="1" applyBorder="1" applyAlignment="1" applyProtection="1">
      <alignment horizontal="right" vertical="center" wrapText="1"/>
    </xf>
    <xf numFmtId="173" fontId="16" fillId="7" borderId="7" xfId="32" applyNumberFormat="1" applyFont="1" applyFill="1" applyBorder="1" applyAlignment="1" applyProtection="1">
      <alignment horizontal="right" vertical="center" wrapText="1"/>
    </xf>
    <xf numFmtId="1" fontId="14" fillId="4" borderId="7" xfId="31" applyNumberFormat="1" applyFont="1" applyFill="1" applyBorder="1" applyAlignment="1" applyProtection="1">
      <alignment horizontal="center" vertical="center" wrapText="1"/>
    </xf>
    <xf numFmtId="0" fontId="14" fillId="4" borderId="7" xfId="31" applyFont="1" applyFill="1" applyBorder="1" applyAlignment="1" applyProtection="1">
      <alignment horizontal="center" vertical="center" wrapText="1"/>
    </xf>
    <xf numFmtId="1" fontId="25" fillId="2" borderId="0" xfId="31" applyNumberFormat="1" applyFont="1" applyFill="1" applyBorder="1" applyAlignment="1" applyProtection="1">
      <alignment horizontal="right"/>
    </xf>
    <xf numFmtId="2" fontId="25" fillId="2" borderId="0" xfId="31" applyNumberFormat="1" applyFont="1" applyFill="1" applyBorder="1" applyAlignment="1" applyProtection="1">
      <alignment horizontal="left"/>
    </xf>
    <xf numFmtId="0" fontId="12" fillId="0" borderId="0" xfId="30" applyFont="1" applyProtection="1"/>
    <xf numFmtId="168" fontId="14" fillId="3" borderId="7" xfId="31" applyNumberFormat="1" applyFont="1" applyFill="1" applyBorder="1" applyAlignment="1" applyProtection="1">
      <alignment horizontal="right"/>
    </xf>
    <xf numFmtId="5" fontId="16" fillId="7" borderId="7" xfId="32" applyNumberFormat="1" applyFont="1" applyFill="1" applyBorder="1" applyAlignment="1" applyProtection="1">
      <alignment horizontal="right" vertical="center" wrapText="1"/>
    </xf>
    <xf numFmtId="4" fontId="24" fillId="0" borderId="0" xfId="31" applyNumberFormat="1" applyFont="1"/>
    <xf numFmtId="171" fontId="14" fillId="8" borderId="7" xfId="1" applyNumberFormat="1" applyFont="1" applyFill="1" applyBorder="1" applyAlignment="1" applyProtection="1">
      <alignment horizontal="right"/>
    </xf>
    <xf numFmtId="1" fontId="16" fillId="8" borderId="7" xfId="14" applyNumberFormat="1" applyFont="1" applyFill="1" applyBorder="1" applyAlignment="1" applyProtection="1">
      <alignment horizontal="right"/>
    </xf>
    <xf numFmtId="0" fontId="16" fillId="0" borderId="3" xfId="0" applyFont="1" applyBorder="1" applyAlignment="1">
      <alignment horizontal="center" vertical="center" wrapText="1"/>
    </xf>
    <xf numFmtId="0" fontId="14" fillId="0" borderId="22" xfId="0" applyFont="1" applyBorder="1" applyAlignment="1">
      <alignment vertical="center" wrapText="1"/>
    </xf>
    <xf numFmtId="0" fontId="14" fillId="0" borderId="23" xfId="0" applyFont="1" applyBorder="1" applyAlignment="1">
      <alignment horizontal="right" vertical="center" wrapText="1"/>
    </xf>
    <xf numFmtId="0" fontId="14" fillId="0" borderId="20" xfId="0" applyFont="1" applyBorder="1" applyAlignment="1">
      <alignment vertical="center" wrapText="1"/>
    </xf>
    <xf numFmtId="0" fontId="14" fillId="0" borderId="19" xfId="0" applyFont="1" applyBorder="1" applyAlignment="1">
      <alignment horizontal="right" vertical="center" wrapText="1"/>
    </xf>
    <xf numFmtId="0" fontId="16" fillId="0" borderId="21" xfId="0" applyFont="1" applyBorder="1" applyAlignment="1">
      <alignment horizontal="center" vertical="center" wrapText="1"/>
    </xf>
    <xf numFmtId="166" fontId="0" fillId="0" borderId="0" xfId="1" applyFont="1" applyAlignment="1">
      <alignment horizontal="right"/>
    </xf>
    <xf numFmtId="171" fontId="14" fillId="3" borderId="14" xfId="1" applyNumberFormat="1" applyFont="1" applyFill="1" applyBorder="1" applyAlignment="1" applyProtection="1">
      <alignment horizontal="right"/>
    </xf>
    <xf numFmtId="171" fontId="0" fillId="0" borderId="0" xfId="0" applyNumberFormat="1"/>
    <xf numFmtId="172" fontId="0" fillId="0" borderId="0" xfId="1" applyNumberFormat="1" applyFont="1" applyFill="1" applyBorder="1" applyAlignment="1" applyProtection="1">
      <alignment wrapText="1"/>
    </xf>
    <xf numFmtId="169" fontId="19" fillId="0" borderId="0" xfId="0" applyNumberFormat="1" applyFont="1" applyFill="1" applyBorder="1" applyAlignment="1" applyProtection="1">
      <alignment wrapText="1"/>
    </xf>
    <xf numFmtId="0" fontId="0" fillId="0" borderId="0" xfId="0" applyAlignment="1">
      <alignment wrapText="1"/>
    </xf>
    <xf numFmtId="0" fontId="22" fillId="0" borderId="0" xfId="30" applyAlignment="1">
      <alignment wrapText="1"/>
    </xf>
    <xf numFmtId="171" fontId="14" fillId="3" borderId="14" xfId="1" applyNumberFormat="1" applyFont="1" applyFill="1" applyBorder="1" applyAlignment="1" applyProtection="1">
      <alignment horizontal="right" wrapText="1"/>
    </xf>
    <xf numFmtId="171" fontId="14" fillId="3" borderId="11" xfId="1" applyNumberFormat="1" applyFont="1" applyFill="1" applyBorder="1" applyAlignment="1" applyProtection="1">
      <alignment horizontal="right" wrapText="1"/>
    </xf>
    <xf numFmtId="166" fontId="0" fillId="0" borderId="0" xfId="1" applyFont="1" applyAlignment="1">
      <alignment horizontal="right" wrapText="1"/>
    </xf>
    <xf numFmtId="0" fontId="14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right" vertical="center" wrapText="1"/>
    </xf>
    <xf numFmtId="0" fontId="16" fillId="0" borderId="2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3" xfId="0" applyFont="1" applyBorder="1" applyAlignment="1">
      <alignment wrapText="1"/>
    </xf>
    <xf numFmtId="0" fontId="14" fillId="0" borderId="0" xfId="0" applyFont="1" applyAlignment="1">
      <alignment wrapText="1"/>
    </xf>
    <xf numFmtId="0" fontId="14" fillId="0" borderId="24" xfId="0" applyFont="1" applyBorder="1" applyAlignment="1">
      <alignment wrapText="1"/>
    </xf>
    <xf numFmtId="8" fontId="14" fillId="0" borderId="0" xfId="0" applyNumberFormat="1" applyFont="1" applyBorder="1"/>
    <xf numFmtId="8" fontId="14" fillId="0" borderId="19" xfId="0" applyNumberFormat="1" applyFont="1" applyBorder="1"/>
    <xf numFmtId="0" fontId="14" fillId="0" borderId="26" xfId="0" applyFont="1" applyBorder="1" applyAlignment="1">
      <alignment wrapText="1"/>
    </xf>
    <xf numFmtId="166" fontId="14" fillId="0" borderId="25" xfId="1" applyFont="1" applyBorder="1" applyAlignment="1">
      <alignment wrapText="1"/>
    </xf>
    <xf numFmtId="166" fontId="14" fillId="0" borderId="23" xfId="1" applyFont="1" applyBorder="1" applyAlignment="1">
      <alignment wrapText="1"/>
    </xf>
    <xf numFmtId="8" fontId="14" fillId="0" borderId="25" xfId="0" applyNumberFormat="1" applyFont="1" applyBorder="1"/>
    <xf numFmtId="8" fontId="14" fillId="0" borderId="23" xfId="0" applyNumberFormat="1" applyFont="1" applyBorder="1"/>
    <xf numFmtId="43" fontId="14" fillId="3" borderId="14" xfId="1" applyNumberFormat="1" applyFont="1" applyFill="1" applyBorder="1" applyAlignment="1" applyProtection="1">
      <alignment horizontal="right"/>
    </xf>
    <xf numFmtId="0" fontId="12" fillId="0" borderId="0" xfId="0" applyFont="1" applyAlignment="1"/>
    <xf numFmtId="0" fontId="0" fillId="0" borderId="0" xfId="0" applyAlignment="1"/>
    <xf numFmtId="43" fontId="26" fillId="0" borderId="0" xfId="0" applyNumberFormat="1" applyFont="1"/>
    <xf numFmtId="169" fontId="0" fillId="13" borderId="0" xfId="1" applyNumberFormat="1" applyFont="1" applyFill="1"/>
    <xf numFmtId="169" fontId="7" fillId="13" borderId="0" xfId="1" applyNumberFormat="1" applyFont="1" applyFill="1"/>
    <xf numFmtId="0" fontId="0" fillId="13" borderId="0" xfId="0" applyFill="1"/>
    <xf numFmtId="171" fontId="0" fillId="13" borderId="0" xfId="1" applyNumberFormat="1" applyFont="1" applyFill="1"/>
    <xf numFmtId="168" fontId="16" fillId="14" borderId="7" xfId="14" applyNumberFormat="1" applyFont="1" applyFill="1" applyBorder="1" applyAlignment="1" applyProtection="1">
      <alignment horizontal="right"/>
    </xf>
    <xf numFmtId="1" fontId="10" fillId="14" borderId="11" xfId="0" applyNumberFormat="1" applyFont="1" applyFill="1" applyBorder="1" applyAlignment="1" applyProtection="1">
      <alignment horizontal="left"/>
    </xf>
    <xf numFmtId="0" fontId="14" fillId="14" borderId="11" xfId="14" applyNumberFormat="1" applyFont="1" applyFill="1" applyBorder="1" applyAlignment="1" applyProtection="1">
      <alignment horizontal="left"/>
    </xf>
    <xf numFmtId="171" fontId="0" fillId="0" borderId="7" xfId="1" applyNumberFormat="1" applyFont="1" applyBorder="1"/>
    <xf numFmtId="0" fontId="27" fillId="0" borderId="0" xfId="34"/>
    <xf numFmtId="0" fontId="9" fillId="0" borderId="0" xfId="3" applyAlignment="1" applyProtection="1"/>
    <xf numFmtId="0" fontId="12" fillId="0" borderId="0" xfId="34" applyFont="1"/>
    <xf numFmtId="0" fontId="27" fillId="0" borderId="0" xfId="34" applyFill="1" applyBorder="1"/>
    <xf numFmtId="0" fontId="12" fillId="0" borderId="0" xfId="34" applyFont="1" applyFill="1" applyBorder="1" applyProtection="1"/>
    <xf numFmtId="0" fontId="16" fillId="9" borderId="7" xfId="42" applyFont="1" applyFill="1" applyBorder="1" applyAlignment="1" applyProtection="1">
      <alignment horizontal="center" vertical="center" wrapText="1"/>
    </xf>
    <xf numFmtId="0" fontId="1" fillId="0" borderId="0" xfId="33"/>
    <xf numFmtId="0" fontId="13" fillId="0" borderId="0" xfId="34" applyFont="1" applyProtection="1"/>
    <xf numFmtId="0" fontId="16" fillId="9" borderId="7" xfId="42" applyFont="1" applyFill="1" applyBorder="1" applyAlignment="1" applyProtection="1">
      <alignment horizontal="center" vertical="center" wrapText="1"/>
    </xf>
    <xf numFmtId="2" fontId="16" fillId="9" borderId="7" xfId="42" applyNumberFormat="1" applyFont="1" applyFill="1" applyBorder="1" applyAlignment="1" applyProtection="1">
      <alignment horizontal="center" vertical="center" wrapText="1"/>
    </xf>
    <xf numFmtId="0" fontId="16" fillId="9" borderId="12" xfId="42" applyFont="1" applyFill="1" applyBorder="1" applyAlignment="1" applyProtection="1">
      <alignment horizontal="center" vertical="center" wrapText="1"/>
    </xf>
    <xf numFmtId="170" fontId="12" fillId="0" borderId="2" xfId="13" applyNumberFormat="1" applyFont="1" applyBorder="1"/>
    <xf numFmtId="170" fontId="12" fillId="0" borderId="1" xfId="13" applyNumberFormat="1" applyFont="1" applyBorder="1"/>
    <xf numFmtId="170" fontId="12" fillId="0" borderId="3" xfId="13" applyNumberFormat="1" applyFont="1" applyBorder="1"/>
    <xf numFmtId="0" fontId="1" fillId="0" borderId="0" xfId="33"/>
    <xf numFmtId="0" fontId="16" fillId="9" borderId="7" xfId="42" applyFont="1" applyFill="1" applyBorder="1" applyAlignment="1" applyProtection="1">
      <alignment horizontal="center" vertical="center" wrapText="1"/>
    </xf>
    <xf numFmtId="168" fontId="16" fillId="7" borderId="7" xfId="43" applyNumberFormat="1" applyFont="1" applyFill="1" applyBorder="1" applyAlignment="1" applyProtection="1">
      <alignment horizontal="left" vertical="center" wrapText="1"/>
    </xf>
    <xf numFmtId="168" fontId="16" fillId="7" borderId="7" xfId="43" applyNumberFormat="1" applyFont="1" applyFill="1" applyBorder="1" applyAlignment="1" applyProtection="1">
      <alignment horizontal="right" vertical="center" wrapText="1"/>
    </xf>
    <xf numFmtId="171" fontId="13" fillId="0" borderId="0" xfId="1" applyNumberFormat="1" applyFont="1"/>
    <xf numFmtId="43" fontId="0" fillId="0" borderId="0" xfId="0" applyNumberFormat="1"/>
    <xf numFmtId="168" fontId="14" fillId="8" borderId="0" xfId="14" applyNumberFormat="1" applyFont="1" applyFill="1" applyBorder="1" applyAlignment="1" applyProtection="1">
      <alignment horizontal="right"/>
    </xf>
    <xf numFmtId="0" fontId="13" fillId="0" borderId="0" xfId="0" applyFont="1" applyAlignment="1">
      <alignment wrapText="1"/>
    </xf>
    <xf numFmtId="169" fontId="20" fillId="0" borderId="13" xfId="1" applyNumberFormat="1" applyFont="1" applyFill="1" applyBorder="1" applyAlignment="1">
      <alignment horizontal="center" vertical="center"/>
    </xf>
    <xf numFmtId="169" fontId="20" fillId="0" borderId="17" xfId="1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169" fontId="20" fillId="0" borderId="2" xfId="1" applyNumberFormat="1" applyFont="1" applyFill="1" applyBorder="1" applyAlignment="1">
      <alignment horizontal="center" vertical="center"/>
    </xf>
    <xf numFmtId="169" fontId="20" fillId="0" borderId="1" xfId="1" applyNumberFormat="1" applyFont="1" applyFill="1" applyBorder="1" applyAlignment="1">
      <alignment horizontal="center" vertical="center"/>
    </xf>
    <xf numFmtId="169" fontId="20" fillId="0" borderId="3" xfId="1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1" fillId="7" borderId="8" xfId="0" applyFont="1" applyFill="1" applyBorder="1" applyAlignment="1" applyProtection="1">
      <alignment horizontal="left" wrapText="1"/>
    </xf>
    <xf numFmtId="0" fontId="11" fillId="7" borderId="9" xfId="0" applyFont="1" applyFill="1" applyBorder="1" applyAlignment="1" applyProtection="1">
      <alignment horizontal="left" wrapText="1"/>
    </xf>
    <xf numFmtId="0" fontId="11" fillId="7" borderId="11" xfId="0" applyFont="1" applyFill="1" applyBorder="1" applyAlignment="1" applyProtection="1">
      <alignment horizontal="left" wrapText="1"/>
    </xf>
    <xf numFmtId="0" fontId="11" fillId="0" borderId="8" xfId="29" applyFont="1" applyBorder="1" applyAlignment="1">
      <alignment horizontal="center"/>
    </xf>
    <xf numFmtId="0" fontId="11" fillId="0" borderId="9" xfId="29" applyFont="1" applyBorder="1" applyAlignment="1">
      <alignment horizontal="center"/>
    </xf>
    <xf numFmtId="0" fontId="11" fillId="0" borderId="11" xfId="29" applyFont="1" applyBorder="1" applyAlignment="1">
      <alignment horizontal="center"/>
    </xf>
    <xf numFmtId="1" fontId="16" fillId="7" borderId="9" xfId="31" applyNumberFormat="1" applyFont="1" applyFill="1" applyBorder="1" applyAlignment="1" applyProtection="1">
      <alignment horizontal="left" vertical="center" wrapText="1"/>
    </xf>
    <xf numFmtId="1" fontId="16" fillId="7" borderId="11" xfId="31" applyNumberFormat="1" applyFont="1" applyFill="1" applyBorder="1" applyAlignment="1" applyProtection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6" fillId="9" borderId="2" xfId="14" applyFont="1" applyFill="1" applyBorder="1" applyAlignment="1" applyProtection="1">
      <alignment horizontal="center" vertical="center" wrapText="1"/>
    </xf>
    <xf numFmtId="0" fontId="16" fillId="9" borderId="1" xfId="14" applyFont="1" applyFill="1" applyBorder="1" applyAlignment="1" applyProtection="1">
      <alignment horizontal="center" vertical="center" wrapText="1"/>
    </xf>
    <xf numFmtId="0" fontId="16" fillId="9" borderId="18" xfId="14" applyFont="1" applyFill="1" applyBorder="1" applyAlignment="1" applyProtection="1">
      <alignment horizontal="center" vertical="center" wrapText="1"/>
    </xf>
    <xf numFmtId="0" fontId="10" fillId="4" borderId="8" xfId="0" applyFont="1" applyFill="1" applyBorder="1" applyAlignment="1" applyProtection="1">
      <alignment horizontal="center" vertical="center" wrapText="1"/>
    </xf>
    <xf numFmtId="0" fontId="10" fillId="4" borderId="11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2" fillId="0" borderId="2" xfId="4" applyFont="1" applyBorder="1" applyAlignment="1">
      <alignment horizontal="center"/>
    </xf>
    <xf numFmtId="0" fontId="12" fillId="0" borderId="1" xfId="4" applyBorder="1" applyAlignment="1">
      <alignment horizontal="center"/>
    </xf>
    <xf numFmtId="0" fontId="12" fillId="0" borderId="3" xfId="4" applyBorder="1" applyAlignment="1">
      <alignment horizontal="center"/>
    </xf>
    <xf numFmtId="168" fontId="16" fillId="0" borderId="7" xfId="15" applyNumberFormat="1" applyFont="1" applyFill="1" applyBorder="1" applyAlignment="1" applyProtection="1">
      <alignment horizontal="right" vertical="center" wrapText="1"/>
    </xf>
  </cellXfs>
  <cellStyles count="105">
    <cellStyle name="%" xfId="10"/>
    <cellStyle name="20% - Accent1 2" xfId="63"/>
    <cellStyle name="20% - Accent2 2" xfId="60"/>
    <cellStyle name="20% - Accent3 2" xfId="44"/>
    <cellStyle name="20% - Accent4 2" xfId="41"/>
    <cellStyle name="20% - Accent5 2" xfId="39"/>
    <cellStyle name="20% - Accent6 2" xfId="61"/>
    <cellStyle name="40% - Accent1 2" xfId="45"/>
    <cellStyle name="40% - Accent2 2" xfId="66"/>
    <cellStyle name="40% - Accent3 2" xfId="59"/>
    <cellStyle name="40% - Accent4 2" xfId="62"/>
    <cellStyle name="40% - Accent5 2" xfId="38"/>
    <cellStyle name="40% - Accent6 2" xfId="65"/>
    <cellStyle name="60% - Accent1 2" xfId="40"/>
    <cellStyle name="60% - Accent2 2" xfId="64"/>
    <cellStyle name="60% - Accent3 2" xfId="46"/>
    <cellStyle name="60% - Accent4 2" xfId="37"/>
    <cellStyle name="60% - Accent5 2" xfId="57"/>
    <cellStyle name="60% - Accent6 2" xfId="47"/>
    <cellStyle name="Accent1 2" xfId="56"/>
    <cellStyle name="Accent2 2" xfId="58"/>
    <cellStyle name="Accent3 2" xfId="49"/>
    <cellStyle name="Accent4 2" xfId="67"/>
    <cellStyle name="Accent5 2" xfId="68"/>
    <cellStyle name="Accent6 2" xfId="69"/>
    <cellStyle name="Bad 2" xfId="70"/>
    <cellStyle name="Calculation 2" xfId="71"/>
    <cellStyle name="Check Cell 2" xfId="72"/>
    <cellStyle name="Comma" xfId="1" builtinId="3"/>
    <cellStyle name="Comma [0] 3" xfId="73"/>
    <cellStyle name="Comma 2" xfId="8"/>
    <cellStyle name="Comma 2 2" xfId="74"/>
    <cellStyle name="Comma 2 2 2" xfId="75"/>
    <cellStyle name="Comma 2 3" xfId="76"/>
    <cellStyle name="Comma 2 3 2" xfId="77"/>
    <cellStyle name="Comma 2 4" xfId="78"/>
    <cellStyle name="Comma 3" xfId="11"/>
    <cellStyle name="Comma 3 2" xfId="16"/>
    <cellStyle name="Comma 4" xfId="15"/>
    <cellStyle name="Comma 4 2" xfId="43"/>
    <cellStyle name="Comma 5" xfId="17"/>
    <cellStyle name="Comma 5 2" xfId="79"/>
    <cellStyle name="Comma 6" xfId="32"/>
    <cellStyle name="Comma 6 2" xfId="55"/>
    <cellStyle name="Comma 7" xfId="35"/>
    <cellStyle name="Currency 2" xfId="7"/>
    <cellStyle name="Currency 3" xfId="9"/>
    <cellStyle name="Currency 3 2" xfId="18"/>
    <cellStyle name="Currency 4" xfId="19"/>
    <cellStyle name="Currency 4 2" xfId="80"/>
    <cellStyle name="Currency 5" xfId="20"/>
    <cellStyle name="Explanatory Text 2" xfId="81"/>
    <cellStyle name="Good 2" xfId="82"/>
    <cellStyle name="Heading 1 2" xfId="83"/>
    <cellStyle name="Heading 2 2" xfId="84"/>
    <cellStyle name="Heading 3 2" xfId="85"/>
    <cellStyle name="Heading 4 2" xfId="86"/>
    <cellStyle name="Hyperlink" xfId="3" builtinId="8"/>
    <cellStyle name="Hyperlink 2" xfId="87"/>
    <cellStyle name="Input 2" xfId="88"/>
    <cellStyle name="Linked Cell 2" xfId="89"/>
    <cellStyle name="Neutral 2" xfId="90"/>
    <cellStyle name="Normal" xfId="0" builtinId="0"/>
    <cellStyle name="Normal 10" xfId="34"/>
    <cellStyle name="Normal 10 2" xfId="91"/>
    <cellStyle name="Normal 11" xfId="33"/>
    <cellStyle name="Normal 2" xfId="4"/>
    <cellStyle name="Normal 2 2" xfId="12"/>
    <cellStyle name="Normal 2 2 2" xfId="21"/>
    <cellStyle name="Normal 2 2 3" xfId="92"/>
    <cellStyle name="Normal 2 3" xfId="93"/>
    <cellStyle name="Normal 2 3 2" xfId="94"/>
    <cellStyle name="Normal 2 4" xfId="95"/>
    <cellStyle name="Normal 2 40" xfId="96"/>
    <cellStyle name="Normal 2 5" xfId="97"/>
    <cellStyle name="Normal 28" xfId="26"/>
    <cellStyle name="Normal 29" xfId="22"/>
    <cellStyle name="Normal 29 2" xfId="48"/>
    <cellStyle name="Normal 3" xfId="6"/>
    <cellStyle name="Normal 3 2" xfId="23"/>
    <cellStyle name="Normal 4" xfId="2"/>
    <cellStyle name="Normal 4 2" xfId="36"/>
    <cellStyle name="Normal 5" xfId="14"/>
    <cellStyle name="Normal 5 2" xfId="42"/>
    <cellStyle name="Normal 6" xfId="29"/>
    <cellStyle name="Normal 6 2" xfId="52"/>
    <cellStyle name="Normal 7" xfId="27"/>
    <cellStyle name="Normal 7 2" xfId="50"/>
    <cellStyle name="Normal 8" xfId="30"/>
    <cellStyle name="Normal 8 2" xfId="53"/>
    <cellStyle name="Normal 9" xfId="31"/>
    <cellStyle name="Normal 9 2" xfId="54"/>
    <cellStyle name="Note 2" xfId="98"/>
    <cellStyle name="Note 3" xfId="99"/>
    <cellStyle name="Output 2" xfId="100"/>
    <cellStyle name="Percent" xfId="28" builtinId="5"/>
    <cellStyle name="Percent 2" xfId="13"/>
    <cellStyle name="Percent 2 2" xfId="5"/>
    <cellStyle name="Percent 3" xfId="24"/>
    <cellStyle name="Percent 3 2" xfId="101"/>
    <cellStyle name="Percent 4" xfId="25"/>
    <cellStyle name="Percent 5" xfId="51"/>
    <cellStyle name="Title 2" xfId="102"/>
    <cellStyle name="Total 2" xfId="103"/>
    <cellStyle name="Warning Text 2" xfId="1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105</xdr:row>
      <xdr:rowOff>35277</xdr:rowOff>
    </xdr:from>
    <xdr:to>
      <xdr:col>5</xdr:col>
      <xdr:colOff>596966</xdr:colOff>
      <xdr:row>134</xdr:row>
      <xdr:rowOff>25745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99" t="11482" r="8626" b="11983"/>
        <a:stretch/>
      </xdr:blipFill>
      <xdr:spPr>
        <a:xfrm>
          <a:off x="2" y="17096612"/>
          <a:ext cx="7347982" cy="4656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122464</xdr:rowOff>
    </xdr:from>
    <xdr:to>
      <xdr:col>5</xdr:col>
      <xdr:colOff>635454</xdr:colOff>
      <xdr:row>164</xdr:row>
      <xdr:rowOff>114748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502" t="12896" r="9178" b="11290"/>
        <a:stretch/>
      </xdr:blipFill>
      <xdr:spPr>
        <a:xfrm>
          <a:off x="0" y="22315715"/>
          <a:ext cx="7415893" cy="4727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AlwisS\AppData\Local\Microsoft\Windows\Temporary%20Internet%20Files\Content.Outlook\Z007VET3\Master%20Budget%20Setting%2016-17%20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gfl.org.uk/Users/GRedhead/AppData/Local/Microsoft/Windows/Temporary%20Internet%20Files/Content.Outlook/VVPYB3AP/2016-17/201617_P4_APT_307_Ealing%20draft%2021122015%20MODEL%203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AlwisS\AppData\Local\Microsoft\Windows\Temporary%20Internet%20Files\Content.Outlook\Z007VET3\2016-17%20Budget%20model%20draft%204%2016.6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"/>
      <sheetName val="Instructions"/>
      <sheetName val="Governance"/>
      <sheetName val="Version Control"/>
      <sheetName val="3yr Summary"/>
      <sheetName val="Budget Plan"/>
      <sheetName val="Teaching Est"/>
      <sheetName val="Teachers data A"/>
      <sheetName val="Teachers data S"/>
      <sheetName val="APTC Est"/>
      <sheetName val="APTC data"/>
      <sheetName val="Manual data"/>
      <sheetName val="Manual Est"/>
      <sheetName val="High Needs Income"/>
      <sheetName val="Income Estimate"/>
      <sheetName val="Estimate Tool"/>
      <sheetName val="Other Est"/>
      <sheetName val="Mgt Framework"/>
      <sheetName val="Reports"/>
      <sheetName val="Budget Assumptions"/>
      <sheetName val="Charts"/>
      <sheetName val="BM Summary"/>
      <sheetName val="BUDGET MONITORING"/>
      <sheetName val="Staff Forecast"/>
      <sheetName val="Staff Cost Calculator"/>
      <sheetName val="Other Forecast"/>
      <sheetName val="Income calculator"/>
      <sheetName val="Schedules"/>
      <sheetName val="Upload"/>
      <sheetName val="Acc-CC"/>
      <sheetName val="Census data"/>
      <sheetName val="Profile"/>
      <sheetName val="Borough data"/>
      <sheetName val="Delegated codes"/>
      <sheetName val="3 Year Budget Summary "/>
      <sheetName val="Maternity Calculator"/>
      <sheetName val="High Needs Forecast"/>
      <sheetName val="LF Notes"/>
      <sheetName val="Cash Flow provisional"/>
      <sheetName val="Cash flow management"/>
      <sheetName val="Budget Allocation"/>
      <sheetName val="NOR"/>
    </sheetNames>
    <sheetDataSet>
      <sheetData sheetId="0"/>
      <sheetData sheetId="1">
        <row r="4">
          <cell r="H4">
            <v>2000</v>
          </cell>
        </row>
        <row r="7">
          <cell r="H7">
            <v>42826</v>
          </cell>
        </row>
        <row r="15">
          <cell r="H15">
            <v>1590830.4974143393</v>
          </cell>
        </row>
      </sheetData>
      <sheetData sheetId="2"/>
      <sheetData sheetId="3"/>
      <sheetData sheetId="4"/>
      <sheetData sheetId="5"/>
      <sheetData sheetId="6"/>
      <sheetData sheetId="7">
        <row r="11">
          <cell r="J11">
            <v>0.1648</v>
          </cell>
          <cell r="K11">
            <v>0.124</v>
          </cell>
        </row>
        <row r="13">
          <cell r="J13">
            <v>0.1648</v>
          </cell>
          <cell r="K13">
            <v>0.124</v>
          </cell>
        </row>
        <row r="14">
          <cell r="J14">
            <v>0.1648</v>
          </cell>
          <cell r="K14">
            <v>0.124</v>
          </cell>
        </row>
        <row r="15">
          <cell r="J15">
            <v>0.1648</v>
          </cell>
          <cell r="K15">
            <v>0.124</v>
          </cell>
        </row>
        <row r="16">
          <cell r="J16">
            <v>0.1648</v>
          </cell>
          <cell r="K16">
            <v>0.124</v>
          </cell>
        </row>
        <row r="17">
          <cell r="J17">
            <v>0.1648</v>
          </cell>
          <cell r="K17">
            <v>0.124</v>
          </cell>
        </row>
        <row r="18">
          <cell r="J18">
            <v>0.1648</v>
          </cell>
          <cell r="K18">
            <v>0.124</v>
          </cell>
        </row>
        <row r="19">
          <cell r="J19">
            <v>0.1648</v>
          </cell>
          <cell r="K19">
            <v>0.124</v>
          </cell>
        </row>
        <row r="20">
          <cell r="J20">
            <v>0.1648</v>
          </cell>
          <cell r="K20">
            <v>0.124</v>
          </cell>
        </row>
        <row r="21">
          <cell r="J21">
            <v>0.1648</v>
          </cell>
          <cell r="K21">
            <v>0.124</v>
          </cell>
        </row>
        <row r="22">
          <cell r="J22">
            <v>0.1648</v>
          </cell>
          <cell r="K22">
            <v>0.124</v>
          </cell>
        </row>
        <row r="23">
          <cell r="J23">
            <v>0.1648</v>
          </cell>
          <cell r="K23">
            <v>0.124</v>
          </cell>
        </row>
        <row r="24">
          <cell r="J24">
            <v>0.1648</v>
          </cell>
          <cell r="K24">
            <v>0.124</v>
          </cell>
        </row>
        <row r="25">
          <cell r="J25">
            <v>0.1648</v>
          </cell>
          <cell r="K25">
            <v>0.124</v>
          </cell>
        </row>
        <row r="26">
          <cell r="J26">
            <v>0.1648</v>
          </cell>
          <cell r="K26">
            <v>0.124</v>
          </cell>
        </row>
        <row r="27">
          <cell r="J27">
            <v>0.1648</v>
          </cell>
          <cell r="K27">
            <v>0.124</v>
          </cell>
        </row>
        <row r="29">
          <cell r="J29">
            <v>0.1648</v>
          </cell>
          <cell r="K29">
            <v>0.124</v>
          </cell>
        </row>
        <row r="30">
          <cell r="J30">
            <v>0.1648</v>
          </cell>
          <cell r="K30">
            <v>0.124</v>
          </cell>
        </row>
        <row r="31">
          <cell r="J31">
            <v>0.1648</v>
          </cell>
          <cell r="K31">
            <v>0.124</v>
          </cell>
        </row>
        <row r="32">
          <cell r="J32">
            <v>0.1648</v>
          </cell>
          <cell r="K32">
            <v>0.124</v>
          </cell>
        </row>
        <row r="33">
          <cell r="J33">
            <v>0.1648</v>
          </cell>
          <cell r="K33">
            <v>0.124</v>
          </cell>
        </row>
        <row r="34">
          <cell r="J34">
            <v>0.1648</v>
          </cell>
          <cell r="K34">
            <v>0.124</v>
          </cell>
        </row>
        <row r="35">
          <cell r="J35">
            <v>0.1648</v>
          </cell>
          <cell r="K35">
            <v>0.124</v>
          </cell>
        </row>
        <row r="36">
          <cell r="J36">
            <v>0.1648</v>
          </cell>
          <cell r="K36">
            <v>0.124</v>
          </cell>
        </row>
        <row r="37">
          <cell r="J37">
            <v>0.1648</v>
          </cell>
          <cell r="K37">
            <v>0.124</v>
          </cell>
        </row>
        <row r="38">
          <cell r="J38">
            <v>0.1648</v>
          </cell>
          <cell r="K38">
            <v>0.124</v>
          </cell>
        </row>
        <row r="39">
          <cell r="J39">
            <v>0.1648</v>
          </cell>
          <cell r="K39">
            <v>0.124</v>
          </cell>
        </row>
        <row r="40">
          <cell r="J40">
            <v>0.1648</v>
          </cell>
          <cell r="K40">
            <v>0.124</v>
          </cell>
        </row>
        <row r="41">
          <cell r="J41">
            <v>0.1648</v>
          </cell>
          <cell r="K41">
            <v>0.124</v>
          </cell>
        </row>
        <row r="42">
          <cell r="J42">
            <v>0.1648</v>
          </cell>
          <cell r="K42">
            <v>0.124</v>
          </cell>
        </row>
        <row r="43">
          <cell r="J43">
            <v>0.1648</v>
          </cell>
          <cell r="K43">
            <v>0.124</v>
          </cell>
        </row>
        <row r="44">
          <cell r="J44">
            <v>0.1648</v>
          </cell>
          <cell r="K44">
            <v>0.124</v>
          </cell>
        </row>
        <row r="45">
          <cell r="J45">
            <v>0.1648</v>
          </cell>
          <cell r="K45">
            <v>0.124</v>
          </cell>
        </row>
        <row r="46">
          <cell r="J46">
            <v>0.1648</v>
          </cell>
          <cell r="K46">
            <v>0.124</v>
          </cell>
        </row>
        <row r="47">
          <cell r="J47">
            <v>0.1648</v>
          </cell>
          <cell r="K47">
            <v>0.124</v>
          </cell>
        </row>
        <row r="48">
          <cell r="J48">
            <v>0.1648</v>
          </cell>
          <cell r="K48">
            <v>0.124</v>
          </cell>
        </row>
        <row r="49">
          <cell r="J49">
            <v>0.1648</v>
          </cell>
          <cell r="K49">
            <v>0.124</v>
          </cell>
        </row>
        <row r="50">
          <cell r="J50">
            <v>0.1648</v>
          </cell>
          <cell r="K50">
            <v>0.124</v>
          </cell>
        </row>
        <row r="51">
          <cell r="J51">
            <v>0.1648</v>
          </cell>
          <cell r="K51">
            <v>0.124</v>
          </cell>
        </row>
        <row r="52">
          <cell r="J52">
            <v>0.1648</v>
          </cell>
          <cell r="K52">
            <v>0.124</v>
          </cell>
        </row>
        <row r="53">
          <cell r="J53">
            <v>0.1648</v>
          </cell>
          <cell r="K53">
            <v>0.124</v>
          </cell>
        </row>
        <row r="54">
          <cell r="J54">
            <v>0.1648</v>
          </cell>
          <cell r="K54">
            <v>0.124</v>
          </cell>
        </row>
        <row r="55">
          <cell r="J55">
            <v>0.1648</v>
          </cell>
          <cell r="K55">
            <v>0.124</v>
          </cell>
        </row>
        <row r="56">
          <cell r="J56">
            <v>0.1648</v>
          </cell>
          <cell r="K56">
            <v>0.124</v>
          </cell>
        </row>
        <row r="57">
          <cell r="J57">
            <v>0.1648</v>
          </cell>
          <cell r="K57">
            <v>0.124</v>
          </cell>
        </row>
        <row r="58">
          <cell r="J58">
            <v>0.1648</v>
          </cell>
          <cell r="K58">
            <v>0.124</v>
          </cell>
        </row>
        <row r="59">
          <cell r="J59">
            <v>0.1648</v>
          </cell>
          <cell r="K59">
            <v>0.124</v>
          </cell>
        </row>
        <row r="60">
          <cell r="J60">
            <v>0.1648</v>
          </cell>
          <cell r="K60">
            <v>0.124</v>
          </cell>
        </row>
        <row r="61">
          <cell r="J61">
            <v>0.1648</v>
          </cell>
          <cell r="K61">
            <v>0.124</v>
          </cell>
        </row>
        <row r="62">
          <cell r="J62">
            <v>0.1648</v>
          </cell>
          <cell r="K62">
            <v>0.124</v>
          </cell>
        </row>
        <row r="63">
          <cell r="J63">
            <v>0.1648</v>
          </cell>
          <cell r="K63">
            <v>0.124</v>
          </cell>
        </row>
        <row r="64">
          <cell r="J64">
            <v>0.1648</v>
          </cell>
          <cell r="K64">
            <v>0.124</v>
          </cell>
        </row>
        <row r="65">
          <cell r="J65">
            <v>0.1648</v>
          </cell>
          <cell r="K65">
            <v>0.124</v>
          </cell>
        </row>
        <row r="66">
          <cell r="J66">
            <v>0.1648</v>
          </cell>
          <cell r="K66">
            <v>0.124</v>
          </cell>
        </row>
        <row r="67">
          <cell r="J67">
            <v>0.1648</v>
          </cell>
          <cell r="K67">
            <v>0.124</v>
          </cell>
        </row>
        <row r="68">
          <cell r="J68">
            <v>0.1648</v>
          </cell>
          <cell r="K68">
            <v>0.124</v>
          </cell>
        </row>
        <row r="69">
          <cell r="J69">
            <v>0.1648</v>
          </cell>
          <cell r="K69">
            <v>0.124</v>
          </cell>
        </row>
        <row r="70">
          <cell r="J70">
            <v>0.1648</v>
          </cell>
          <cell r="K70">
            <v>0.124</v>
          </cell>
        </row>
        <row r="71">
          <cell r="J71">
            <v>0.1648</v>
          </cell>
          <cell r="K71">
            <v>0.124</v>
          </cell>
        </row>
        <row r="72">
          <cell r="J72">
            <v>0.1648</v>
          </cell>
          <cell r="K72">
            <v>0.124</v>
          </cell>
        </row>
        <row r="73">
          <cell r="J73">
            <v>0.1648</v>
          </cell>
          <cell r="K73">
            <v>0.124</v>
          </cell>
        </row>
        <row r="74">
          <cell r="J74">
            <v>0.1648</v>
          </cell>
          <cell r="K74">
            <v>0.124</v>
          </cell>
        </row>
        <row r="75">
          <cell r="J75">
            <v>0.1648</v>
          </cell>
          <cell r="K75">
            <v>0.124</v>
          </cell>
        </row>
        <row r="76">
          <cell r="J76">
            <v>0.1648</v>
          </cell>
          <cell r="K76">
            <v>0.124</v>
          </cell>
        </row>
        <row r="77">
          <cell r="J77">
            <v>0.1648</v>
          </cell>
          <cell r="K77">
            <v>0.124</v>
          </cell>
        </row>
        <row r="78">
          <cell r="J78">
            <v>0.1648</v>
          </cell>
          <cell r="K78">
            <v>0.124</v>
          </cell>
        </row>
        <row r="79">
          <cell r="J79">
            <v>0.1648</v>
          </cell>
          <cell r="K79">
            <v>0.124</v>
          </cell>
        </row>
        <row r="80">
          <cell r="J80">
            <v>0.1648</v>
          </cell>
          <cell r="K80">
            <v>0.124</v>
          </cell>
        </row>
        <row r="81">
          <cell r="J81">
            <v>0.1648</v>
          </cell>
          <cell r="K81">
            <v>0.124</v>
          </cell>
        </row>
        <row r="82">
          <cell r="J82">
            <v>0.1648</v>
          </cell>
          <cell r="K82">
            <v>0.124</v>
          </cell>
        </row>
        <row r="83">
          <cell r="J83">
            <v>0.1648</v>
          </cell>
          <cell r="K83">
            <v>0.124</v>
          </cell>
        </row>
        <row r="84">
          <cell r="J84">
            <v>0.1648</v>
          </cell>
          <cell r="K84">
            <v>0.124</v>
          </cell>
        </row>
        <row r="85">
          <cell r="J85">
            <v>0.1648</v>
          </cell>
          <cell r="K85">
            <v>0.124</v>
          </cell>
        </row>
        <row r="86">
          <cell r="J86">
            <v>0.1648</v>
          </cell>
          <cell r="K86">
            <v>0.124</v>
          </cell>
        </row>
        <row r="87">
          <cell r="J87">
            <v>0.1648</v>
          </cell>
          <cell r="K87">
            <v>0.124</v>
          </cell>
        </row>
        <row r="88">
          <cell r="J88">
            <v>0.1648</v>
          </cell>
          <cell r="K88">
            <v>0.124</v>
          </cell>
        </row>
        <row r="89">
          <cell r="J89">
            <v>0.1648</v>
          </cell>
          <cell r="K89">
            <v>0.124</v>
          </cell>
        </row>
        <row r="90">
          <cell r="J90">
            <v>0.1648</v>
          </cell>
          <cell r="K90">
            <v>0.124</v>
          </cell>
        </row>
        <row r="91">
          <cell r="J91">
            <v>0.1648</v>
          </cell>
          <cell r="K91">
            <v>0.124</v>
          </cell>
        </row>
        <row r="92">
          <cell r="J92">
            <v>0.1648</v>
          </cell>
          <cell r="K92">
            <v>0.124</v>
          </cell>
        </row>
        <row r="93">
          <cell r="J93">
            <v>0.1648</v>
          </cell>
          <cell r="K93">
            <v>0.124</v>
          </cell>
        </row>
        <row r="94">
          <cell r="J94">
            <v>0.1648</v>
          </cell>
          <cell r="K94">
            <v>0.124</v>
          </cell>
        </row>
        <row r="95">
          <cell r="J95">
            <v>0.1648</v>
          </cell>
          <cell r="K95">
            <v>0.124</v>
          </cell>
        </row>
        <row r="96">
          <cell r="J96">
            <v>0.1648</v>
          </cell>
          <cell r="K96">
            <v>0.124</v>
          </cell>
        </row>
        <row r="97">
          <cell r="J97">
            <v>0.1648</v>
          </cell>
          <cell r="K97">
            <v>0.124</v>
          </cell>
        </row>
        <row r="99">
          <cell r="J99">
            <v>0.1648</v>
          </cell>
          <cell r="K99">
            <v>0.124</v>
          </cell>
        </row>
        <row r="100">
          <cell r="J100">
            <v>0.1648</v>
          </cell>
          <cell r="K100">
            <v>0.124</v>
          </cell>
        </row>
        <row r="101">
          <cell r="J101">
            <v>0.1648</v>
          </cell>
          <cell r="K101">
            <v>0.124</v>
          </cell>
        </row>
        <row r="102">
          <cell r="J102">
            <v>0.1648</v>
          </cell>
          <cell r="K102">
            <v>0.124</v>
          </cell>
        </row>
        <row r="103">
          <cell r="J103">
            <v>0.1648</v>
          </cell>
          <cell r="K103">
            <v>0.124</v>
          </cell>
        </row>
        <row r="104">
          <cell r="J104">
            <v>0.1648</v>
          </cell>
          <cell r="K104">
            <v>0.124</v>
          </cell>
        </row>
        <row r="105">
          <cell r="J105">
            <v>0.1648</v>
          </cell>
          <cell r="K105">
            <v>0.124</v>
          </cell>
        </row>
        <row r="106">
          <cell r="J106">
            <v>0.1648</v>
          </cell>
          <cell r="K106">
            <v>0.124</v>
          </cell>
        </row>
        <row r="107">
          <cell r="J107">
            <v>0.1648</v>
          </cell>
          <cell r="K107">
            <v>0.124</v>
          </cell>
        </row>
        <row r="108">
          <cell r="J108">
            <v>0.1648</v>
          </cell>
          <cell r="K108">
            <v>0.124</v>
          </cell>
        </row>
        <row r="109">
          <cell r="J109">
            <v>0.1648</v>
          </cell>
          <cell r="K109">
            <v>0.124</v>
          </cell>
        </row>
        <row r="110">
          <cell r="J110">
            <v>0.1648</v>
          </cell>
          <cell r="K110">
            <v>0.124</v>
          </cell>
        </row>
        <row r="111">
          <cell r="J111">
            <v>0.1648</v>
          </cell>
          <cell r="K111">
            <v>0.124</v>
          </cell>
        </row>
        <row r="112">
          <cell r="J112">
            <v>0.1648</v>
          </cell>
          <cell r="K112">
            <v>0.124</v>
          </cell>
        </row>
        <row r="113">
          <cell r="J113">
            <v>0.1648</v>
          </cell>
          <cell r="K113">
            <v>0.124</v>
          </cell>
        </row>
        <row r="114">
          <cell r="J114">
            <v>0.1648</v>
          </cell>
          <cell r="K114">
            <v>0.124</v>
          </cell>
        </row>
        <row r="115">
          <cell r="J115">
            <v>0.1648</v>
          </cell>
          <cell r="K115">
            <v>0.124</v>
          </cell>
        </row>
        <row r="116">
          <cell r="J116">
            <v>0.1648</v>
          </cell>
          <cell r="K116">
            <v>0.124</v>
          </cell>
        </row>
        <row r="117">
          <cell r="J117">
            <v>0.1648</v>
          </cell>
          <cell r="K117">
            <v>0.124</v>
          </cell>
        </row>
        <row r="118">
          <cell r="J118">
            <v>0.1648</v>
          </cell>
          <cell r="K118">
            <v>0.124</v>
          </cell>
        </row>
        <row r="119">
          <cell r="J119">
            <v>0.1648</v>
          </cell>
          <cell r="K119">
            <v>0.124</v>
          </cell>
        </row>
        <row r="120">
          <cell r="J120">
            <v>0.1648</v>
          </cell>
          <cell r="K120">
            <v>0.124</v>
          </cell>
        </row>
        <row r="121">
          <cell r="J121">
            <v>0.1648</v>
          </cell>
          <cell r="K121">
            <v>0.124</v>
          </cell>
        </row>
        <row r="122">
          <cell r="J122">
            <v>0.1648</v>
          </cell>
          <cell r="K122">
            <v>0.124</v>
          </cell>
        </row>
        <row r="123">
          <cell r="J123">
            <v>0.1648</v>
          </cell>
          <cell r="K123">
            <v>0.124</v>
          </cell>
        </row>
        <row r="124">
          <cell r="J124">
            <v>0.1648</v>
          </cell>
          <cell r="K124">
            <v>0.124</v>
          </cell>
        </row>
        <row r="125">
          <cell r="J125">
            <v>0.1648</v>
          </cell>
          <cell r="K125">
            <v>0.124</v>
          </cell>
        </row>
        <row r="126">
          <cell r="J126">
            <v>0.1648</v>
          </cell>
          <cell r="K126">
            <v>0.124</v>
          </cell>
        </row>
        <row r="127">
          <cell r="J127">
            <v>0.1648</v>
          </cell>
          <cell r="K127">
            <v>0.124</v>
          </cell>
        </row>
        <row r="128">
          <cell r="J128">
            <v>0.1648</v>
          </cell>
          <cell r="K128">
            <v>0.124</v>
          </cell>
        </row>
        <row r="129">
          <cell r="J129">
            <v>0.1648</v>
          </cell>
          <cell r="K129">
            <v>0.124</v>
          </cell>
        </row>
        <row r="130">
          <cell r="J130">
            <v>0.1648</v>
          </cell>
          <cell r="K130">
            <v>0.124</v>
          </cell>
        </row>
        <row r="131">
          <cell r="J131">
            <v>0.1648</v>
          </cell>
          <cell r="K131">
            <v>0.124</v>
          </cell>
        </row>
        <row r="132">
          <cell r="J132">
            <v>0.1648</v>
          </cell>
          <cell r="K132">
            <v>0.124</v>
          </cell>
        </row>
        <row r="133">
          <cell r="J133">
            <v>0.1648</v>
          </cell>
          <cell r="K133">
            <v>0.124</v>
          </cell>
        </row>
        <row r="134">
          <cell r="J134">
            <v>0.1648</v>
          </cell>
          <cell r="K134">
            <v>0.124</v>
          </cell>
        </row>
        <row r="135">
          <cell r="J135">
            <v>0.1648</v>
          </cell>
          <cell r="K135">
            <v>0.124</v>
          </cell>
        </row>
        <row r="136">
          <cell r="J136">
            <v>0.1648</v>
          </cell>
          <cell r="K136">
            <v>0.124</v>
          </cell>
        </row>
        <row r="137">
          <cell r="J137">
            <v>0.1648</v>
          </cell>
          <cell r="K137">
            <v>0.124</v>
          </cell>
        </row>
        <row r="138">
          <cell r="J138">
            <v>0.1648</v>
          </cell>
          <cell r="K138">
            <v>0.124</v>
          </cell>
        </row>
        <row r="139">
          <cell r="J139">
            <v>0.1648</v>
          </cell>
          <cell r="K139">
            <v>0.124</v>
          </cell>
        </row>
        <row r="140">
          <cell r="J140">
            <v>0.1648</v>
          </cell>
          <cell r="K140">
            <v>0.124</v>
          </cell>
        </row>
        <row r="141">
          <cell r="J141">
            <v>0.1648</v>
          </cell>
          <cell r="K141">
            <v>0.124</v>
          </cell>
        </row>
        <row r="142">
          <cell r="J142">
            <v>0.1648</v>
          </cell>
          <cell r="K142">
            <v>0.124</v>
          </cell>
        </row>
        <row r="143">
          <cell r="J143">
            <v>0.1648</v>
          </cell>
          <cell r="K143">
            <v>0.124</v>
          </cell>
        </row>
        <row r="144">
          <cell r="J144">
            <v>0.1648</v>
          </cell>
          <cell r="K144">
            <v>0.124</v>
          </cell>
        </row>
        <row r="145">
          <cell r="J145">
            <v>0.1648</v>
          </cell>
          <cell r="K145">
            <v>0.124</v>
          </cell>
        </row>
        <row r="146">
          <cell r="J146">
            <v>0.1648</v>
          </cell>
          <cell r="K146">
            <v>0.124</v>
          </cell>
        </row>
        <row r="147">
          <cell r="J147">
            <v>0.1648</v>
          </cell>
          <cell r="K147">
            <v>0.124</v>
          </cell>
        </row>
        <row r="148">
          <cell r="J148">
            <v>0.1648</v>
          </cell>
          <cell r="K148">
            <v>0.124</v>
          </cell>
        </row>
        <row r="149">
          <cell r="J149">
            <v>0.1648</v>
          </cell>
          <cell r="K149">
            <v>0.124</v>
          </cell>
        </row>
        <row r="150">
          <cell r="J150">
            <v>0.1648</v>
          </cell>
          <cell r="K150">
            <v>0.124</v>
          </cell>
        </row>
        <row r="151">
          <cell r="J151">
            <v>0.1648</v>
          </cell>
          <cell r="K151">
            <v>0.124</v>
          </cell>
        </row>
        <row r="152">
          <cell r="J152">
            <v>0.1648</v>
          </cell>
          <cell r="K152">
            <v>0.124</v>
          </cell>
        </row>
        <row r="153">
          <cell r="J153">
            <v>0.1648</v>
          </cell>
          <cell r="K153">
            <v>0.124</v>
          </cell>
        </row>
        <row r="154">
          <cell r="J154">
            <v>0.1648</v>
          </cell>
          <cell r="K154">
            <v>0.124</v>
          </cell>
        </row>
        <row r="155">
          <cell r="J155">
            <v>0.1648</v>
          </cell>
          <cell r="K155">
            <v>0.124</v>
          </cell>
        </row>
        <row r="156">
          <cell r="J156">
            <v>0.1648</v>
          </cell>
          <cell r="K156">
            <v>0.124</v>
          </cell>
        </row>
        <row r="157">
          <cell r="J157">
            <v>0.1648</v>
          </cell>
          <cell r="K157">
            <v>0.124</v>
          </cell>
        </row>
        <row r="158">
          <cell r="J158">
            <v>0.1648</v>
          </cell>
          <cell r="K158">
            <v>0.124</v>
          </cell>
        </row>
        <row r="159">
          <cell r="J159">
            <v>0.1648</v>
          </cell>
          <cell r="K159">
            <v>0.124</v>
          </cell>
        </row>
        <row r="160">
          <cell r="J160">
            <v>0.1648</v>
          </cell>
          <cell r="K160">
            <v>0.124</v>
          </cell>
        </row>
        <row r="161">
          <cell r="J161">
            <v>0.1648</v>
          </cell>
          <cell r="K161">
            <v>0.124</v>
          </cell>
        </row>
        <row r="162">
          <cell r="J162">
            <v>0.1648</v>
          </cell>
          <cell r="K162">
            <v>0.124</v>
          </cell>
        </row>
        <row r="163">
          <cell r="J163">
            <v>0.1648</v>
          </cell>
          <cell r="K163">
            <v>0.124</v>
          </cell>
        </row>
        <row r="164">
          <cell r="J164">
            <v>0.1648</v>
          </cell>
          <cell r="K164">
            <v>0.124</v>
          </cell>
        </row>
        <row r="165">
          <cell r="J165">
            <v>0.1648</v>
          </cell>
          <cell r="K165">
            <v>0.124</v>
          </cell>
        </row>
        <row r="166">
          <cell r="J166">
            <v>0.1648</v>
          </cell>
          <cell r="K166">
            <v>0.124</v>
          </cell>
        </row>
        <row r="167">
          <cell r="J167">
            <v>0.1648</v>
          </cell>
          <cell r="K167">
            <v>0.124</v>
          </cell>
        </row>
        <row r="168">
          <cell r="J168">
            <v>0.1648</v>
          </cell>
          <cell r="K168">
            <v>0.124</v>
          </cell>
        </row>
        <row r="169">
          <cell r="J169">
            <v>0.1648</v>
          </cell>
          <cell r="K169">
            <v>0.124</v>
          </cell>
        </row>
        <row r="170">
          <cell r="J170">
            <v>0.1648</v>
          </cell>
          <cell r="K170">
            <v>0.124</v>
          </cell>
        </row>
        <row r="171">
          <cell r="J171">
            <v>0.1648</v>
          </cell>
          <cell r="K171">
            <v>0.124</v>
          </cell>
        </row>
        <row r="172">
          <cell r="J172">
            <v>0.1648</v>
          </cell>
          <cell r="K172">
            <v>0.124</v>
          </cell>
        </row>
        <row r="173">
          <cell r="J173">
            <v>0.1648</v>
          </cell>
          <cell r="K173">
            <v>0.124</v>
          </cell>
        </row>
        <row r="174">
          <cell r="J174">
            <v>0.1648</v>
          </cell>
          <cell r="K174">
            <v>0.124</v>
          </cell>
        </row>
        <row r="175">
          <cell r="J175">
            <v>0.1648</v>
          </cell>
          <cell r="K175">
            <v>0.124</v>
          </cell>
        </row>
        <row r="176">
          <cell r="J176">
            <v>0.1648</v>
          </cell>
          <cell r="K176">
            <v>0.124</v>
          </cell>
        </row>
        <row r="177">
          <cell r="J177">
            <v>0.1648</v>
          </cell>
          <cell r="K177">
            <v>0.124</v>
          </cell>
        </row>
        <row r="178">
          <cell r="J178">
            <v>0.1648</v>
          </cell>
          <cell r="K178">
            <v>0.124</v>
          </cell>
        </row>
        <row r="179">
          <cell r="J179">
            <v>0.1648</v>
          </cell>
          <cell r="K179">
            <v>0.124</v>
          </cell>
        </row>
        <row r="180">
          <cell r="J180">
            <v>0.1648</v>
          </cell>
          <cell r="K180">
            <v>0.124</v>
          </cell>
        </row>
        <row r="181">
          <cell r="J181">
            <v>0.1648</v>
          </cell>
          <cell r="K181">
            <v>0.124</v>
          </cell>
        </row>
        <row r="182">
          <cell r="J182">
            <v>0.1648</v>
          </cell>
          <cell r="K182">
            <v>0.124</v>
          </cell>
        </row>
        <row r="183">
          <cell r="J183">
            <v>0.1648</v>
          </cell>
          <cell r="K183">
            <v>0.124</v>
          </cell>
        </row>
        <row r="184">
          <cell r="J184">
            <v>0.1648</v>
          </cell>
          <cell r="K184">
            <v>0.124</v>
          </cell>
        </row>
        <row r="185">
          <cell r="J185">
            <v>0.1648</v>
          </cell>
          <cell r="K185">
            <v>0.124</v>
          </cell>
        </row>
        <row r="186">
          <cell r="J186">
            <v>0.1648</v>
          </cell>
          <cell r="K186">
            <v>0.124</v>
          </cell>
        </row>
        <row r="187">
          <cell r="J187">
            <v>0.1648</v>
          </cell>
          <cell r="K187">
            <v>0.124</v>
          </cell>
        </row>
        <row r="188">
          <cell r="J188">
            <v>0.1648</v>
          </cell>
          <cell r="K188">
            <v>0.124</v>
          </cell>
        </row>
        <row r="189">
          <cell r="J189">
            <v>0.1648</v>
          </cell>
          <cell r="K189">
            <v>0.124</v>
          </cell>
        </row>
        <row r="190">
          <cell r="J190">
            <v>0.1648</v>
          </cell>
          <cell r="K190">
            <v>0.124</v>
          </cell>
        </row>
        <row r="191">
          <cell r="J191">
            <v>0.1648</v>
          </cell>
          <cell r="K191">
            <v>0.124</v>
          </cell>
        </row>
        <row r="192">
          <cell r="J192">
            <v>0.1648</v>
          </cell>
          <cell r="K192">
            <v>0.124</v>
          </cell>
        </row>
        <row r="193">
          <cell r="J193">
            <v>0.1648</v>
          </cell>
          <cell r="K193">
            <v>0.124</v>
          </cell>
        </row>
        <row r="194">
          <cell r="J194">
            <v>0.1648</v>
          </cell>
          <cell r="K194">
            <v>0.124</v>
          </cell>
        </row>
        <row r="195">
          <cell r="J195">
            <v>0.1648</v>
          </cell>
          <cell r="K195">
            <v>0.124</v>
          </cell>
        </row>
        <row r="196">
          <cell r="J196">
            <v>0.1648</v>
          </cell>
          <cell r="K196">
            <v>0.124</v>
          </cell>
        </row>
        <row r="197">
          <cell r="J197">
            <v>0.1648</v>
          </cell>
          <cell r="K197">
            <v>0.124</v>
          </cell>
        </row>
        <row r="198">
          <cell r="J198">
            <v>0.1648</v>
          </cell>
          <cell r="K198">
            <v>0.124</v>
          </cell>
        </row>
        <row r="199">
          <cell r="J199">
            <v>0.1648</v>
          </cell>
          <cell r="K199">
            <v>0.124</v>
          </cell>
        </row>
        <row r="200">
          <cell r="J200">
            <v>0.1648</v>
          </cell>
          <cell r="K200">
            <v>0.124</v>
          </cell>
        </row>
        <row r="201">
          <cell r="J201">
            <v>0.1648</v>
          </cell>
          <cell r="K201">
            <v>0.124</v>
          </cell>
        </row>
        <row r="202">
          <cell r="J202">
            <v>0.1648</v>
          </cell>
          <cell r="K202">
            <v>0.124</v>
          </cell>
        </row>
        <row r="203">
          <cell r="J203">
            <v>0.1648</v>
          </cell>
          <cell r="K203">
            <v>0.124</v>
          </cell>
        </row>
        <row r="205">
          <cell r="J205">
            <v>0.1648</v>
          </cell>
          <cell r="K205">
            <v>0.124</v>
          </cell>
        </row>
        <row r="206">
          <cell r="J206">
            <v>0.1648</v>
          </cell>
          <cell r="K206">
            <v>0.124</v>
          </cell>
        </row>
        <row r="207">
          <cell r="J207">
            <v>0.1648</v>
          </cell>
          <cell r="K207">
            <v>0.124</v>
          </cell>
        </row>
        <row r="208">
          <cell r="J208">
            <v>0.1648</v>
          </cell>
          <cell r="K208">
            <v>0.124</v>
          </cell>
        </row>
        <row r="210">
          <cell r="J210">
            <v>0.1648</v>
          </cell>
          <cell r="K210">
            <v>0.124</v>
          </cell>
        </row>
        <row r="211">
          <cell r="J211">
            <v>0.1648</v>
          </cell>
          <cell r="K211">
            <v>0.124</v>
          </cell>
        </row>
        <row r="212">
          <cell r="J212">
            <v>0.1648</v>
          </cell>
          <cell r="K212">
            <v>0.124</v>
          </cell>
        </row>
        <row r="213">
          <cell r="J213">
            <v>0.1648</v>
          </cell>
          <cell r="K213">
            <v>0.124</v>
          </cell>
        </row>
        <row r="214">
          <cell r="J214">
            <v>0.1648</v>
          </cell>
          <cell r="K214">
            <v>0.124</v>
          </cell>
        </row>
        <row r="215">
          <cell r="J215">
            <v>0.1648</v>
          </cell>
          <cell r="K215">
            <v>0.124</v>
          </cell>
        </row>
        <row r="216">
          <cell r="J216">
            <v>0.1648</v>
          </cell>
          <cell r="K216">
            <v>0.124</v>
          </cell>
        </row>
        <row r="217">
          <cell r="J217">
            <v>0.1648</v>
          </cell>
          <cell r="K217">
            <v>0.124</v>
          </cell>
        </row>
        <row r="218">
          <cell r="J218">
            <v>0.1648</v>
          </cell>
          <cell r="K218">
            <v>0.124</v>
          </cell>
        </row>
        <row r="219">
          <cell r="J219">
            <v>0.1648</v>
          </cell>
          <cell r="K219">
            <v>0.124</v>
          </cell>
        </row>
        <row r="223">
          <cell r="J223">
            <v>0.1648</v>
          </cell>
          <cell r="K223">
            <v>0.124</v>
          </cell>
        </row>
        <row r="224">
          <cell r="J224">
            <v>0.1648</v>
          </cell>
          <cell r="K224">
            <v>0.124</v>
          </cell>
        </row>
        <row r="225">
          <cell r="J225">
            <v>0.1648</v>
          </cell>
          <cell r="K225">
            <v>0.124</v>
          </cell>
        </row>
        <row r="226">
          <cell r="J226">
            <v>0.1648</v>
          </cell>
          <cell r="K226">
            <v>0.124</v>
          </cell>
        </row>
        <row r="227">
          <cell r="J227">
            <v>0.1648</v>
          </cell>
          <cell r="K227">
            <v>0.124</v>
          </cell>
        </row>
        <row r="228">
          <cell r="J228">
            <v>0.1648</v>
          </cell>
          <cell r="K228">
            <v>0.124</v>
          </cell>
        </row>
        <row r="229">
          <cell r="J229">
            <v>0.1648</v>
          </cell>
          <cell r="K229">
            <v>0.124</v>
          </cell>
        </row>
        <row r="230">
          <cell r="J230">
            <v>0.1648</v>
          </cell>
          <cell r="K230">
            <v>0.124</v>
          </cell>
        </row>
        <row r="231">
          <cell r="J231">
            <v>0.1648</v>
          </cell>
          <cell r="K231">
            <v>0.124</v>
          </cell>
        </row>
        <row r="232">
          <cell r="J232">
            <v>0.1648</v>
          </cell>
          <cell r="K232">
            <v>0.124</v>
          </cell>
        </row>
        <row r="233">
          <cell r="J233">
            <v>0.1648</v>
          </cell>
          <cell r="K233">
            <v>0.124</v>
          </cell>
        </row>
        <row r="234">
          <cell r="J234">
            <v>0.1648</v>
          </cell>
          <cell r="K234">
            <v>0.124</v>
          </cell>
        </row>
        <row r="235">
          <cell r="J235">
            <v>0.1648</v>
          </cell>
          <cell r="K235">
            <v>0.124</v>
          </cell>
        </row>
        <row r="236">
          <cell r="J236">
            <v>0.1648</v>
          </cell>
          <cell r="K236">
            <v>0.124</v>
          </cell>
        </row>
        <row r="237">
          <cell r="J237">
            <v>0.1648</v>
          </cell>
          <cell r="K237">
            <v>0.124</v>
          </cell>
        </row>
        <row r="238">
          <cell r="J238">
            <v>0.1648</v>
          </cell>
          <cell r="K238">
            <v>0.124</v>
          </cell>
        </row>
        <row r="239">
          <cell r="J239">
            <v>0.1648</v>
          </cell>
          <cell r="K239">
            <v>0.124</v>
          </cell>
        </row>
        <row r="240">
          <cell r="J240">
            <v>0.1648</v>
          </cell>
          <cell r="K240">
            <v>0.124</v>
          </cell>
        </row>
        <row r="241">
          <cell r="J241">
            <v>0.1648</v>
          </cell>
          <cell r="K241">
            <v>0.124</v>
          </cell>
        </row>
        <row r="242">
          <cell r="J242">
            <v>0.1648</v>
          </cell>
          <cell r="K242">
            <v>0.124</v>
          </cell>
        </row>
        <row r="243">
          <cell r="J243">
            <v>0.1648</v>
          </cell>
          <cell r="K243">
            <v>0.124</v>
          </cell>
        </row>
        <row r="244">
          <cell r="J244">
            <v>0.1648</v>
          </cell>
          <cell r="K244">
            <v>0.124</v>
          </cell>
        </row>
        <row r="245">
          <cell r="J245">
            <v>0.1648</v>
          </cell>
          <cell r="K245">
            <v>0.124</v>
          </cell>
        </row>
        <row r="246">
          <cell r="J246">
            <v>0.1648</v>
          </cell>
          <cell r="K246">
            <v>0.124</v>
          </cell>
        </row>
        <row r="247">
          <cell r="J247">
            <v>0.1648</v>
          </cell>
          <cell r="K247">
            <v>0.124</v>
          </cell>
        </row>
        <row r="248">
          <cell r="J248">
            <v>0.1648</v>
          </cell>
          <cell r="K248">
            <v>0.124</v>
          </cell>
        </row>
        <row r="249">
          <cell r="J249">
            <v>0.1648</v>
          </cell>
          <cell r="K249">
            <v>0.124</v>
          </cell>
        </row>
        <row r="250">
          <cell r="J250">
            <v>0.1648</v>
          </cell>
          <cell r="K250">
            <v>0.124</v>
          </cell>
        </row>
        <row r="251">
          <cell r="J251">
            <v>0.1648</v>
          </cell>
          <cell r="K251">
            <v>0.124</v>
          </cell>
        </row>
        <row r="252">
          <cell r="J252">
            <v>0.1648</v>
          </cell>
          <cell r="K252">
            <v>0.124</v>
          </cell>
        </row>
        <row r="253">
          <cell r="J253">
            <v>0.1648</v>
          </cell>
          <cell r="K253">
            <v>0.124</v>
          </cell>
        </row>
        <row r="254">
          <cell r="J254">
            <v>0.1648</v>
          </cell>
          <cell r="K254">
            <v>0.124</v>
          </cell>
        </row>
        <row r="255">
          <cell r="J255">
            <v>0.1648</v>
          </cell>
          <cell r="K255">
            <v>0.124</v>
          </cell>
        </row>
        <row r="256">
          <cell r="J256">
            <v>0.1648</v>
          </cell>
          <cell r="K256">
            <v>0.124</v>
          </cell>
        </row>
        <row r="257">
          <cell r="J257">
            <v>0.1648</v>
          </cell>
          <cell r="K257">
            <v>0.124</v>
          </cell>
        </row>
        <row r="258">
          <cell r="J258">
            <v>0.1648</v>
          </cell>
          <cell r="K258">
            <v>0.124</v>
          </cell>
        </row>
        <row r="259">
          <cell r="J259">
            <v>0.1648</v>
          </cell>
          <cell r="K259">
            <v>0.124</v>
          </cell>
        </row>
        <row r="260">
          <cell r="J260">
            <v>0.1648</v>
          </cell>
          <cell r="K260">
            <v>0.124</v>
          </cell>
        </row>
        <row r="261">
          <cell r="J261">
            <v>0.1648</v>
          </cell>
          <cell r="K261">
            <v>0.124</v>
          </cell>
        </row>
        <row r="262">
          <cell r="J262">
            <v>0.1648</v>
          </cell>
          <cell r="K262">
            <v>0.124</v>
          </cell>
        </row>
        <row r="263">
          <cell r="J263">
            <v>0.1648</v>
          </cell>
          <cell r="K263">
            <v>0.124</v>
          </cell>
        </row>
        <row r="264">
          <cell r="J264">
            <v>0.1648</v>
          </cell>
          <cell r="K264">
            <v>0.124</v>
          </cell>
        </row>
        <row r="265">
          <cell r="J265">
            <v>0.1648</v>
          </cell>
          <cell r="K265">
            <v>0.124</v>
          </cell>
        </row>
        <row r="266">
          <cell r="J266">
            <v>0.1648</v>
          </cell>
          <cell r="K266">
            <v>0.124</v>
          </cell>
        </row>
        <row r="267">
          <cell r="J267">
            <v>0.1648</v>
          </cell>
          <cell r="K267">
            <v>0.124</v>
          </cell>
        </row>
        <row r="268">
          <cell r="J268">
            <v>0.1648</v>
          </cell>
          <cell r="K268">
            <v>0.124</v>
          </cell>
        </row>
        <row r="269">
          <cell r="J269">
            <v>0.1648</v>
          </cell>
          <cell r="K269">
            <v>0.124</v>
          </cell>
        </row>
        <row r="270">
          <cell r="J270">
            <v>0.1648</v>
          </cell>
          <cell r="K270">
            <v>0.124</v>
          </cell>
        </row>
        <row r="271">
          <cell r="J271">
            <v>0.1648</v>
          </cell>
          <cell r="K271">
            <v>0.124</v>
          </cell>
        </row>
        <row r="272">
          <cell r="J272">
            <v>0.1648</v>
          </cell>
          <cell r="K272">
            <v>0.124</v>
          </cell>
        </row>
        <row r="273">
          <cell r="J273">
            <v>0.1648</v>
          </cell>
          <cell r="K273">
            <v>0.124</v>
          </cell>
        </row>
        <row r="274">
          <cell r="J274">
            <v>0.1648</v>
          </cell>
          <cell r="K274">
            <v>0.124</v>
          </cell>
        </row>
        <row r="275">
          <cell r="J275">
            <v>0.1648</v>
          </cell>
          <cell r="K275">
            <v>0.124</v>
          </cell>
        </row>
        <row r="276">
          <cell r="J276">
            <v>0.1648</v>
          </cell>
          <cell r="K276">
            <v>0.124</v>
          </cell>
        </row>
        <row r="277">
          <cell r="J277">
            <v>0.1648</v>
          </cell>
          <cell r="K277">
            <v>0.124</v>
          </cell>
        </row>
        <row r="278">
          <cell r="J278">
            <v>0.1648</v>
          </cell>
          <cell r="K278">
            <v>0.124</v>
          </cell>
        </row>
        <row r="279">
          <cell r="J279">
            <v>0.1648</v>
          </cell>
          <cell r="K279">
            <v>0.124</v>
          </cell>
        </row>
        <row r="280">
          <cell r="J280">
            <v>0.1648</v>
          </cell>
          <cell r="K280">
            <v>0.124</v>
          </cell>
        </row>
        <row r="281">
          <cell r="J281">
            <v>0.1648</v>
          </cell>
          <cell r="K281">
            <v>0.124</v>
          </cell>
        </row>
        <row r="282">
          <cell r="J282">
            <v>0.1648</v>
          </cell>
          <cell r="K282">
            <v>0.124</v>
          </cell>
        </row>
        <row r="283">
          <cell r="J283">
            <v>0.1648</v>
          </cell>
          <cell r="K283">
            <v>0.124</v>
          </cell>
        </row>
        <row r="284">
          <cell r="J284">
            <v>0.1648</v>
          </cell>
          <cell r="K284">
            <v>0.124</v>
          </cell>
        </row>
        <row r="285">
          <cell r="J285">
            <v>0.1648</v>
          </cell>
          <cell r="K285">
            <v>0.124</v>
          </cell>
        </row>
        <row r="286">
          <cell r="J286">
            <v>0.1648</v>
          </cell>
          <cell r="K286">
            <v>0.124</v>
          </cell>
        </row>
        <row r="287">
          <cell r="J287">
            <v>0.1648</v>
          </cell>
          <cell r="K287">
            <v>0.124</v>
          </cell>
        </row>
        <row r="288">
          <cell r="J288">
            <v>0.1648</v>
          </cell>
          <cell r="K288">
            <v>0.124</v>
          </cell>
        </row>
        <row r="289">
          <cell r="J289">
            <v>0.1648</v>
          </cell>
          <cell r="K289">
            <v>0.124</v>
          </cell>
        </row>
        <row r="290">
          <cell r="J290">
            <v>0.1648</v>
          </cell>
          <cell r="K290">
            <v>0.124</v>
          </cell>
        </row>
        <row r="291">
          <cell r="J291">
            <v>0.1648</v>
          </cell>
          <cell r="K291">
            <v>0.124</v>
          </cell>
        </row>
        <row r="292">
          <cell r="J292">
            <v>0.1648</v>
          </cell>
          <cell r="K292">
            <v>0.124</v>
          </cell>
        </row>
        <row r="293">
          <cell r="J293">
            <v>0.1648</v>
          </cell>
          <cell r="K293">
            <v>0.124</v>
          </cell>
        </row>
        <row r="294">
          <cell r="J294">
            <v>0.1648</v>
          </cell>
          <cell r="K294">
            <v>0.124</v>
          </cell>
        </row>
        <row r="295">
          <cell r="J295">
            <v>0.1648</v>
          </cell>
          <cell r="K295">
            <v>0.124</v>
          </cell>
        </row>
        <row r="296">
          <cell r="J296">
            <v>0.1648</v>
          </cell>
          <cell r="K296">
            <v>0.124</v>
          </cell>
        </row>
        <row r="297">
          <cell r="J297">
            <v>0.1648</v>
          </cell>
          <cell r="K297">
            <v>0.124</v>
          </cell>
        </row>
        <row r="298">
          <cell r="J298">
            <v>0.1648</v>
          </cell>
          <cell r="K298">
            <v>0.124</v>
          </cell>
        </row>
        <row r="299">
          <cell r="J299">
            <v>0.1648</v>
          </cell>
          <cell r="K299">
            <v>0.124</v>
          </cell>
        </row>
        <row r="300">
          <cell r="J300">
            <v>0.1648</v>
          </cell>
          <cell r="K300">
            <v>0.124</v>
          </cell>
        </row>
        <row r="301">
          <cell r="J301">
            <v>0.1648</v>
          </cell>
          <cell r="K301">
            <v>0.124</v>
          </cell>
        </row>
        <row r="302">
          <cell r="J302">
            <v>0.1648</v>
          </cell>
          <cell r="K302">
            <v>0.124</v>
          </cell>
        </row>
        <row r="303">
          <cell r="J303">
            <v>0.1648</v>
          </cell>
          <cell r="K303">
            <v>0.124</v>
          </cell>
        </row>
        <row r="304">
          <cell r="J304">
            <v>0.1648</v>
          </cell>
          <cell r="K304">
            <v>0.124</v>
          </cell>
        </row>
        <row r="305">
          <cell r="J305">
            <v>0.1648</v>
          </cell>
          <cell r="K305">
            <v>0.124</v>
          </cell>
        </row>
        <row r="306">
          <cell r="J306">
            <v>0.1648</v>
          </cell>
          <cell r="K306">
            <v>0.124</v>
          </cell>
        </row>
        <row r="307">
          <cell r="J307">
            <v>0.1648</v>
          </cell>
          <cell r="K307">
            <v>0.124</v>
          </cell>
        </row>
        <row r="308">
          <cell r="J308">
            <v>0.1648</v>
          </cell>
          <cell r="K308">
            <v>0.124</v>
          </cell>
        </row>
        <row r="309">
          <cell r="J309">
            <v>0.1648</v>
          </cell>
          <cell r="K309">
            <v>0.124</v>
          </cell>
        </row>
        <row r="310">
          <cell r="J310">
            <v>0.1648</v>
          </cell>
          <cell r="K310">
            <v>0.124</v>
          </cell>
        </row>
        <row r="311">
          <cell r="J311">
            <v>0.1648</v>
          </cell>
          <cell r="K311">
            <v>0.124</v>
          </cell>
        </row>
        <row r="312">
          <cell r="J312">
            <v>0.1648</v>
          </cell>
          <cell r="K312">
            <v>0.124</v>
          </cell>
        </row>
        <row r="313">
          <cell r="J313">
            <v>0.1648</v>
          </cell>
          <cell r="K313">
            <v>0.124</v>
          </cell>
        </row>
        <row r="314">
          <cell r="J314">
            <v>0.1648</v>
          </cell>
          <cell r="K314">
            <v>0.124</v>
          </cell>
        </row>
        <row r="316">
          <cell r="J316">
            <v>0.1648</v>
          </cell>
          <cell r="K316">
            <v>0.124</v>
          </cell>
        </row>
        <row r="317">
          <cell r="J317">
            <v>0.1648</v>
          </cell>
          <cell r="K317">
            <v>0.124</v>
          </cell>
        </row>
        <row r="318">
          <cell r="J318">
            <v>0.1648</v>
          </cell>
          <cell r="K318">
            <v>0.124</v>
          </cell>
        </row>
        <row r="321">
          <cell r="J321">
            <v>0.1648</v>
          </cell>
          <cell r="K321">
            <v>0.124</v>
          </cell>
        </row>
        <row r="322">
          <cell r="J322">
            <v>0.1648</v>
          </cell>
          <cell r="K322">
            <v>0.124</v>
          </cell>
        </row>
        <row r="323">
          <cell r="J323">
            <v>0.1648</v>
          </cell>
          <cell r="K323">
            <v>0.124</v>
          </cell>
        </row>
        <row r="324">
          <cell r="J324">
            <v>0.1648</v>
          </cell>
          <cell r="K324">
            <v>0.124</v>
          </cell>
        </row>
        <row r="325">
          <cell r="J325">
            <v>0.1648</v>
          </cell>
          <cell r="K325">
            <v>0.124</v>
          </cell>
        </row>
        <row r="326">
          <cell r="J326">
            <v>0.1648</v>
          </cell>
          <cell r="K326">
            <v>0.124</v>
          </cell>
        </row>
        <row r="327">
          <cell r="J327">
            <v>0.1648</v>
          </cell>
          <cell r="K327">
            <v>0.124</v>
          </cell>
        </row>
        <row r="328">
          <cell r="J328">
            <v>0.1648</v>
          </cell>
          <cell r="K328">
            <v>0.124</v>
          </cell>
        </row>
        <row r="329">
          <cell r="J329">
            <v>0.1648</v>
          </cell>
          <cell r="K329">
            <v>0.124</v>
          </cell>
        </row>
        <row r="330">
          <cell r="J330">
            <v>0.1648</v>
          </cell>
          <cell r="K330">
            <v>0.124</v>
          </cell>
        </row>
      </sheetData>
      <sheetData sheetId="8">
        <row r="2">
          <cell r="A2" t="str">
            <v>Point</v>
          </cell>
          <cell r="B2" t="str">
            <v>Heads Apr</v>
          </cell>
          <cell r="C2" t="str">
            <v>Leadership</v>
          </cell>
          <cell r="D2" t="str">
            <v>teachers</v>
          </cell>
          <cell r="E2" t="str">
            <v>Unqualified</v>
          </cell>
          <cell r="F2" t="str">
            <v>London Allowance</v>
          </cell>
          <cell r="G2" t="str">
            <v>ASTs</v>
          </cell>
          <cell r="H2" t="str">
            <v>Deputies Apr</v>
          </cell>
          <cell r="I2" t="str">
            <v>Upper range</v>
          </cell>
          <cell r="J2" t="str">
            <v>Mgt allowance</v>
          </cell>
          <cell r="K2" t="str">
            <v>Recruit</v>
          </cell>
          <cell r="L2" t="str">
            <v>SEN</v>
          </cell>
          <cell r="M2" t="str">
            <v>TLRP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F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>
            <v>1</v>
          </cell>
          <cell r="B4">
            <v>0</v>
          </cell>
          <cell r="C4">
            <v>46350.2837</v>
          </cell>
          <cell r="D4">
            <v>28097.634399999999</v>
          </cell>
          <cell r="E4">
            <v>20700.735570930003</v>
          </cell>
          <cell r="F4">
            <v>0</v>
          </cell>
          <cell r="G4">
            <v>46348.502605399997</v>
          </cell>
          <cell r="H4">
            <v>0</v>
          </cell>
          <cell r="I4">
            <v>43183.893300000003</v>
          </cell>
          <cell r="L4">
            <v>2083.2686220000001</v>
          </cell>
        </row>
        <row r="5">
          <cell r="A5">
            <v>2</v>
          </cell>
          <cell r="B5">
            <v>0</v>
          </cell>
          <cell r="C5">
            <v>47329.579700000002</v>
          </cell>
          <cell r="D5">
            <v>29562.7</v>
          </cell>
          <cell r="E5">
            <v>22613.365741310001</v>
          </cell>
          <cell r="F5">
            <v>0</v>
          </cell>
          <cell r="G5">
            <v>47329.792186829996</v>
          </cell>
          <cell r="H5">
            <v>0</v>
          </cell>
          <cell r="I5">
            <v>45305.701300000001</v>
          </cell>
          <cell r="L5">
            <v>4114.5482555399994</v>
          </cell>
        </row>
        <row r="6">
          <cell r="A6">
            <v>3</v>
          </cell>
          <cell r="B6">
            <v>0</v>
          </cell>
          <cell r="C6">
            <v>48331.317900000002</v>
          </cell>
          <cell r="D6">
            <v>31102.613254889999</v>
          </cell>
          <cell r="E6">
            <v>24528.07711971</v>
          </cell>
          <cell r="F6">
            <v>0</v>
          </cell>
          <cell r="G6">
            <v>48330.853244449994</v>
          </cell>
          <cell r="H6">
            <v>0</v>
          </cell>
          <cell r="I6">
            <v>46828.710599999999</v>
          </cell>
        </row>
        <row r="7">
          <cell r="A7">
            <v>4</v>
          </cell>
          <cell r="B7">
            <v>0</v>
          </cell>
          <cell r="C7">
            <v>49349.377699999997</v>
          </cell>
          <cell r="D7">
            <v>32724</v>
          </cell>
          <cell r="E7">
            <v>26441.747894099997</v>
          </cell>
          <cell r="F7">
            <v>0</v>
          </cell>
          <cell r="G7">
            <v>49348.563966230009</v>
          </cell>
          <cell r="H7">
            <v>0</v>
          </cell>
          <cell r="I7">
            <v>0</v>
          </cell>
        </row>
        <row r="8">
          <cell r="A8">
            <v>5</v>
          </cell>
          <cell r="B8">
            <v>0</v>
          </cell>
          <cell r="C8">
            <v>50400.080699999999</v>
          </cell>
          <cell r="D8">
            <v>35242.414800000006</v>
          </cell>
          <cell r="E8">
            <v>28355.418668489998</v>
          </cell>
          <cell r="F8">
            <v>0</v>
          </cell>
          <cell r="G8">
            <v>50398.533412320001</v>
          </cell>
          <cell r="H8">
            <v>0</v>
          </cell>
          <cell r="I8">
            <v>0</v>
          </cell>
        </row>
        <row r="9">
          <cell r="A9">
            <v>6</v>
          </cell>
          <cell r="B9">
            <v>0</v>
          </cell>
          <cell r="C9">
            <v>51475.266100000001</v>
          </cell>
          <cell r="D9">
            <v>37866.111999999994</v>
          </cell>
          <cell r="E9">
            <v>30269.089442879998</v>
          </cell>
          <cell r="F9">
            <v>0</v>
          </cell>
          <cell r="G9">
            <v>51474.517958659999</v>
          </cell>
          <cell r="H9">
            <v>0</v>
          </cell>
        </row>
        <row r="10">
          <cell r="A10">
            <v>6.1</v>
          </cell>
          <cell r="C10">
            <v>0</v>
          </cell>
          <cell r="D10">
            <v>38619.24</v>
          </cell>
          <cell r="E10">
            <v>0</v>
          </cell>
          <cell r="G10">
            <v>0</v>
          </cell>
          <cell r="H10">
            <v>0</v>
          </cell>
        </row>
        <row r="11">
          <cell r="A11">
            <v>7</v>
          </cell>
          <cell r="B11">
            <v>0</v>
          </cell>
          <cell r="C11">
            <v>52666.742899999997</v>
          </cell>
          <cell r="E11">
            <v>0</v>
          </cell>
          <cell r="F11">
            <v>0</v>
          </cell>
          <cell r="G11">
            <v>52664.968946100002</v>
          </cell>
          <cell r="H11">
            <v>0</v>
          </cell>
        </row>
        <row r="12">
          <cell r="A12">
            <v>8</v>
          </cell>
          <cell r="B12">
            <v>0</v>
          </cell>
          <cell r="C12">
            <v>53708.264999999999</v>
          </cell>
          <cell r="E12">
            <v>0</v>
          </cell>
          <cell r="F12">
            <v>0</v>
          </cell>
          <cell r="G12">
            <v>53706.613560109996</v>
          </cell>
          <cell r="H12">
            <v>0</v>
          </cell>
        </row>
        <row r="13">
          <cell r="A13">
            <v>9</v>
          </cell>
          <cell r="B13">
            <v>0</v>
          </cell>
          <cell r="C13">
            <v>54860.978000000003</v>
          </cell>
          <cell r="E13">
            <v>0</v>
          </cell>
          <cell r="F13">
            <v>0</v>
          </cell>
          <cell r="G13">
            <v>54860.643407199997</v>
          </cell>
          <cell r="H13">
            <v>0</v>
          </cell>
        </row>
        <row r="14">
          <cell r="A14">
            <v>10</v>
          </cell>
          <cell r="B14">
            <v>0</v>
          </cell>
          <cell r="C14">
            <v>56082.312514940008</v>
          </cell>
          <cell r="E14">
            <v>0</v>
          </cell>
          <cell r="F14">
            <v>0</v>
          </cell>
          <cell r="G14">
            <v>56082.312514940008</v>
          </cell>
          <cell r="H14">
            <v>0</v>
          </cell>
        </row>
        <row r="15">
          <cell r="A15">
            <v>11</v>
          </cell>
          <cell r="B15">
            <v>0</v>
          </cell>
          <cell r="C15">
            <v>57343.901400000002</v>
          </cell>
          <cell r="F15">
            <v>0</v>
          </cell>
          <cell r="G15">
            <v>57341.443367039996</v>
          </cell>
          <cell r="H15">
            <v>0</v>
          </cell>
        </row>
        <row r="16">
          <cell r="A16">
            <v>12</v>
          </cell>
          <cell r="B16">
            <v>0</v>
          </cell>
          <cell r="C16">
            <v>58500.694800000005</v>
          </cell>
          <cell r="F16">
            <v>0</v>
          </cell>
          <cell r="G16">
            <v>58498.595026160001</v>
          </cell>
          <cell r="H16">
            <v>0</v>
          </cell>
        </row>
        <row r="17">
          <cell r="A17">
            <v>13</v>
          </cell>
          <cell r="B17">
            <v>0</v>
          </cell>
          <cell r="C17">
            <v>59777.497354449995</v>
          </cell>
          <cell r="F17">
            <v>0</v>
          </cell>
          <cell r="G17">
            <v>59777.497354449995</v>
          </cell>
          <cell r="H17">
            <v>0</v>
          </cell>
        </row>
        <row r="18">
          <cell r="A18">
            <v>14</v>
          </cell>
          <cell r="B18">
            <v>0</v>
          </cell>
          <cell r="C18">
            <v>61083.455387000002</v>
          </cell>
          <cell r="F18">
            <v>0</v>
          </cell>
          <cell r="G18">
            <v>61083.455387000002</v>
          </cell>
          <cell r="H18">
            <v>0</v>
          </cell>
        </row>
        <row r="19">
          <cell r="A19">
            <v>15</v>
          </cell>
          <cell r="B19">
            <v>0</v>
          </cell>
          <cell r="C19">
            <v>62415.838600000003</v>
          </cell>
          <cell r="F19">
            <v>0</v>
          </cell>
          <cell r="G19">
            <v>62415.428519800007</v>
          </cell>
          <cell r="H19">
            <v>0</v>
          </cell>
        </row>
        <row r="20">
          <cell r="A20">
            <v>16</v>
          </cell>
          <cell r="B20">
            <v>0</v>
          </cell>
          <cell r="C20">
            <v>63885.8027</v>
          </cell>
          <cell r="E20">
            <v>1</v>
          </cell>
          <cell r="F20">
            <v>0</v>
          </cell>
          <cell r="G20">
            <v>63884.761381919998</v>
          </cell>
          <cell r="H20">
            <v>0</v>
          </cell>
        </row>
        <row r="21">
          <cell r="A21">
            <v>17</v>
          </cell>
          <cell r="B21">
            <v>0</v>
          </cell>
          <cell r="C21">
            <v>65184.39</v>
          </cell>
          <cell r="F21">
            <v>0</v>
          </cell>
          <cell r="G21">
            <v>65183.435186400005</v>
          </cell>
          <cell r="H21">
            <v>0</v>
          </cell>
        </row>
        <row r="22">
          <cell r="A22">
            <v>18</v>
          </cell>
          <cell r="B22">
            <v>0</v>
          </cell>
          <cell r="C22">
            <v>65977.007700000002</v>
          </cell>
          <cell r="F22">
            <v>0</v>
          </cell>
          <cell r="G22">
            <v>66636.118384360001</v>
          </cell>
          <cell r="H22">
            <v>0</v>
          </cell>
        </row>
        <row r="23">
          <cell r="A23" t="str">
            <v>18*</v>
          </cell>
          <cell r="B23">
            <v>0</v>
          </cell>
          <cell r="C23">
            <v>66638.032500000001</v>
          </cell>
          <cell r="F23">
            <v>0</v>
          </cell>
          <cell r="H23">
            <v>0</v>
          </cell>
        </row>
        <row r="24">
          <cell r="A24">
            <v>19</v>
          </cell>
          <cell r="B24">
            <v>0</v>
          </cell>
          <cell r="C24">
            <v>68105.956399999995</v>
          </cell>
          <cell r="F24">
            <v>0</v>
          </cell>
          <cell r="H24">
            <v>0</v>
          </cell>
        </row>
        <row r="25">
          <cell r="A25">
            <v>20</v>
          </cell>
          <cell r="B25">
            <v>0</v>
          </cell>
          <cell r="C25">
            <v>69612.644100000005</v>
          </cell>
          <cell r="F25">
            <v>0</v>
          </cell>
          <cell r="H25">
            <v>0</v>
          </cell>
        </row>
        <row r="26">
          <cell r="A26">
            <v>21</v>
          </cell>
          <cell r="B26">
            <v>0</v>
          </cell>
          <cell r="C26">
            <v>70447.085899999991</v>
          </cell>
          <cell r="F26">
            <v>0</v>
          </cell>
          <cell r="H26">
            <v>0</v>
          </cell>
        </row>
        <row r="27">
          <cell r="A27" t="str">
            <v>21*</v>
          </cell>
          <cell r="B27">
            <v>0</v>
          </cell>
          <cell r="C27">
            <v>71151.975000000006</v>
          </cell>
          <cell r="F27">
            <v>0</v>
          </cell>
          <cell r="H27">
            <v>0</v>
          </cell>
        </row>
        <row r="28">
          <cell r="A28">
            <v>22</v>
          </cell>
          <cell r="B28">
            <v>0</v>
          </cell>
          <cell r="C28">
            <v>72736.190300000002</v>
          </cell>
          <cell r="F28">
            <v>0</v>
          </cell>
          <cell r="H28">
            <v>0</v>
          </cell>
        </row>
        <row r="29">
          <cell r="A29">
            <v>23</v>
          </cell>
          <cell r="B29">
            <v>0</v>
          </cell>
          <cell r="C29">
            <v>74348.968399999998</v>
          </cell>
          <cell r="F29">
            <v>0</v>
          </cell>
          <cell r="H29">
            <v>0</v>
          </cell>
        </row>
        <row r="30">
          <cell r="A30">
            <v>24</v>
          </cell>
          <cell r="B30">
            <v>0</v>
          </cell>
          <cell r="C30">
            <v>75262.978000000003</v>
          </cell>
          <cell r="F30">
            <v>0</v>
          </cell>
          <cell r="H30">
            <v>0</v>
          </cell>
        </row>
        <row r="31">
          <cell r="A31" t="str">
            <v>24*</v>
          </cell>
          <cell r="B31">
            <v>0</v>
          </cell>
          <cell r="C31">
            <v>76016.831900000005</v>
          </cell>
          <cell r="D31" t="str">
            <v/>
          </cell>
          <cell r="F31">
            <v>0</v>
          </cell>
          <cell r="H31">
            <v>0</v>
          </cell>
        </row>
        <row r="32">
          <cell r="A32">
            <v>25</v>
          </cell>
          <cell r="B32">
            <v>0</v>
          </cell>
          <cell r="C32">
            <v>77718.551090859983</v>
          </cell>
          <cell r="D32" t="str">
            <v/>
          </cell>
          <cell r="F32">
            <v>0</v>
          </cell>
          <cell r="H32">
            <v>0</v>
          </cell>
        </row>
        <row r="33">
          <cell r="A33">
            <v>26</v>
          </cell>
          <cell r="B33">
            <v>0</v>
          </cell>
          <cell r="C33">
            <v>79458.440995580007</v>
          </cell>
          <cell r="D33" t="str">
            <v/>
          </cell>
          <cell r="F33">
            <v>0</v>
          </cell>
          <cell r="H33">
            <v>0</v>
          </cell>
        </row>
        <row r="34">
          <cell r="A34">
            <v>27</v>
          </cell>
          <cell r="B34">
            <v>0</v>
          </cell>
          <cell r="C34">
            <v>80437.945299999992</v>
          </cell>
          <cell r="D34" t="str">
            <v/>
          </cell>
          <cell r="F34">
            <v>0</v>
          </cell>
          <cell r="H34">
            <v>0</v>
          </cell>
        </row>
        <row r="35">
          <cell r="A35" t="str">
            <v>27*</v>
          </cell>
          <cell r="B35">
            <v>0</v>
          </cell>
          <cell r="C35">
            <v>81243.824299999993</v>
          </cell>
          <cell r="D35" t="str">
            <v/>
          </cell>
          <cell r="F35">
            <v>0</v>
          </cell>
          <cell r="H35">
            <v>0</v>
          </cell>
        </row>
        <row r="36">
          <cell r="A36">
            <v>28</v>
          </cell>
          <cell r="B36">
            <v>0</v>
          </cell>
          <cell r="C36">
            <v>83078.984199999992</v>
          </cell>
          <cell r="D36" t="str">
            <v/>
          </cell>
          <cell r="F36">
            <v>0</v>
          </cell>
          <cell r="H36">
            <v>0</v>
          </cell>
        </row>
        <row r="37">
          <cell r="A37">
            <v>29</v>
          </cell>
          <cell r="B37">
            <v>0</v>
          </cell>
          <cell r="C37">
            <v>84955.968200000003</v>
          </cell>
          <cell r="D37" t="str">
            <v/>
          </cell>
          <cell r="F37">
            <v>0</v>
          </cell>
          <cell r="H37">
            <v>0</v>
          </cell>
        </row>
        <row r="38">
          <cell r="A38">
            <v>30</v>
          </cell>
          <cell r="B38">
            <v>0</v>
          </cell>
          <cell r="C38">
            <v>86885.231814949992</v>
          </cell>
          <cell r="D38" t="str">
            <v/>
          </cell>
          <cell r="F38">
            <v>0</v>
          </cell>
          <cell r="H38">
            <v>0</v>
          </cell>
        </row>
        <row r="39">
          <cell r="A39">
            <v>31</v>
          </cell>
          <cell r="B39">
            <v>0</v>
          </cell>
          <cell r="C39">
            <v>87972.403900000005</v>
          </cell>
          <cell r="D39" t="str">
            <v/>
          </cell>
          <cell r="F39">
            <v>0</v>
          </cell>
          <cell r="H39">
            <v>0</v>
          </cell>
        </row>
        <row r="40">
          <cell r="A40" t="str">
            <v>31*</v>
          </cell>
          <cell r="B40">
            <v>0</v>
          </cell>
          <cell r="C40">
            <v>88852.750200000009</v>
          </cell>
          <cell r="D40" t="str">
            <v/>
          </cell>
          <cell r="F40">
            <v>0</v>
          </cell>
        </row>
        <row r="41">
          <cell r="A41">
            <v>32</v>
          </cell>
          <cell r="B41">
            <v>0</v>
          </cell>
          <cell r="C41">
            <v>90873.568299999999</v>
          </cell>
          <cell r="D41" t="str">
            <v/>
          </cell>
          <cell r="F41">
            <v>0</v>
          </cell>
        </row>
        <row r="42">
          <cell r="A42">
            <v>33</v>
          </cell>
          <cell r="B42">
            <v>0</v>
          </cell>
          <cell r="C42">
            <v>92950.491900000008</v>
          </cell>
          <cell r="D42" t="str">
            <v/>
          </cell>
          <cell r="F42">
            <v>0</v>
          </cell>
        </row>
        <row r="43">
          <cell r="A43">
            <v>34</v>
          </cell>
          <cell r="B43">
            <v>0</v>
          </cell>
          <cell r="C43">
            <v>95066.179299999989</v>
          </cell>
          <cell r="D43" t="str">
            <v/>
          </cell>
          <cell r="F43">
            <v>0</v>
          </cell>
        </row>
        <row r="44">
          <cell r="A44">
            <v>35</v>
          </cell>
          <cell r="B44">
            <v>0</v>
          </cell>
          <cell r="C44">
            <v>96283.158599999995</v>
          </cell>
          <cell r="D44" t="str">
            <v/>
          </cell>
          <cell r="F44">
            <v>0</v>
          </cell>
        </row>
        <row r="45">
          <cell r="A45" t="str">
            <v>35*</v>
          </cell>
          <cell r="B45">
            <v>0</v>
          </cell>
          <cell r="C45">
            <v>97247.153099999996</v>
          </cell>
          <cell r="D45" t="str">
            <v/>
          </cell>
          <cell r="F45">
            <v>0</v>
          </cell>
        </row>
        <row r="46">
          <cell r="A46">
            <v>36</v>
          </cell>
          <cell r="B46">
            <v>0</v>
          </cell>
          <cell r="C46">
            <v>99468.930899999992</v>
          </cell>
          <cell r="D46" t="str">
            <v/>
          </cell>
          <cell r="F46">
            <v>0</v>
          </cell>
        </row>
        <row r="47">
          <cell r="A47">
            <v>37</v>
          </cell>
          <cell r="B47">
            <v>0</v>
          </cell>
          <cell r="C47">
            <v>101764.1559</v>
          </cell>
          <cell r="D47" t="str">
            <v/>
          </cell>
          <cell r="F47">
            <v>0</v>
          </cell>
        </row>
        <row r="48">
          <cell r="A48">
            <v>38</v>
          </cell>
          <cell r="B48">
            <v>0</v>
          </cell>
          <cell r="C48">
            <v>104094.0643</v>
          </cell>
          <cell r="D48" t="str">
            <v/>
          </cell>
          <cell r="F48">
            <v>0</v>
          </cell>
        </row>
        <row r="49">
          <cell r="A49">
            <v>39</v>
          </cell>
          <cell r="B49">
            <v>0</v>
          </cell>
          <cell r="C49">
            <v>105396.732</v>
          </cell>
          <cell r="D49" t="str">
            <v/>
          </cell>
          <cell r="F49">
            <v>0</v>
          </cell>
        </row>
        <row r="50">
          <cell r="A50" t="str">
            <v>39*</v>
          </cell>
          <cell r="B50">
            <v>0</v>
          </cell>
          <cell r="C50">
            <v>106450.4953</v>
          </cell>
          <cell r="D50" t="str">
            <v/>
          </cell>
          <cell r="F50">
            <v>0</v>
          </cell>
        </row>
        <row r="51">
          <cell r="A51">
            <v>40</v>
          </cell>
          <cell r="B51">
            <v>0</v>
          </cell>
          <cell r="C51">
            <v>108929.38716278999</v>
          </cell>
          <cell r="D51" t="str">
            <v/>
          </cell>
          <cell r="F51">
            <v>0</v>
          </cell>
        </row>
        <row r="52">
          <cell r="A52">
            <v>41</v>
          </cell>
          <cell r="B52">
            <v>0</v>
          </cell>
          <cell r="C52">
            <v>111468.36720000001</v>
          </cell>
          <cell r="D52" t="str">
            <v/>
          </cell>
          <cell r="F52">
            <v>0</v>
          </cell>
        </row>
        <row r="53">
          <cell r="A53">
            <v>42</v>
          </cell>
          <cell r="B53">
            <v>0</v>
          </cell>
          <cell r="C53">
            <v>114069.6222</v>
          </cell>
          <cell r="D53" t="str">
            <v/>
          </cell>
          <cell r="F53">
            <v>0</v>
          </cell>
        </row>
        <row r="54">
          <cell r="A54">
            <v>43</v>
          </cell>
          <cell r="B54">
            <v>0</v>
          </cell>
          <cell r="C54">
            <v>115581.41039999999</v>
          </cell>
          <cell r="D54" t="str">
            <v/>
          </cell>
          <cell r="F54">
            <v>0</v>
          </cell>
        </row>
        <row r="55">
          <cell r="A55">
            <v>44</v>
          </cell>
          <cell r="C55">
            <v>0</v>
          </cell>
          <cell r="D55" t="str">
            <v/>
          </cell>
          <cell r="F55">
            <v>0</v>
          </cell>
        </row>
        <row r="56">
          <cell r="A56">
            <v>45</v>
          </cell>
          <cell r="F56">
            <v>0</v>
          </cell>
        </row>
        <row r="57">
          <cell r="A57">
            <v>46</v>
          </cell>
          <cell r="F57">
            <v>0</v>
          </cell>
        </row>
        <row r="58">
          <cell r="A58">
            <v>47</v>
          </cell>
          <cell r="F58">
            <v>0</v>
          </cell>
        </row>
        <row r="59">
          <cell r="A59">
            <v>48</v>
          </cell>
          <cell r="F59">
            <v>0</v>
          </cell>
        </row>
        <row r="60">
          <cell r="A60">
            <v>49</v>
          </cell>
          <cell r="F60">
            <v>0</v>
          </cell>
        </row>
        <row r="61">
          <cell r="A61">
            <v>50</v>
          </cell>
          <cell r="F61">
            <v>0</v>
          </cell>
        </row>
        <row r="62">
          <cell r="A62">
            <v>51</v>
          </cell>
        </row>
        <row r="65">
          <cell r="A65" t="str">
            <v>M1</v>
          </cell>
          <cell r="C65">
            <v>28097.634399999999</v>
          </cell>
        </row>
        <row r="66">
          <cell r="A66" t="str">
            <v>M2</v>
          </cell>
          <cell r="C66">
            <v>29562.7</v>
          </cell>
        </row>
        <row r="67">
          <cell r="A67" t="str">
            <v>M3</v>
          </cell>
          <cell r="C67">
            <v>31102.613254889999</v>
          </cell>
        </row>
      </sheetData>
      <sheetData sheetId="9">
        <row r="2">
          <cell r="A2" t="str">
            <v>Point</v>
          </cell>
          <cell r="B2" t="str">
            <v>Heads Apr</v>
          </cell>
          <cell r="C2" t="str">
            <v>Leadership</v>
          </cell>
          <cell r="D2" t="str">
            <v>teachers</v>
          </cell>
          <cell r="E2" t="str">
            <v>Unqualified</v>
          </cell>
          <cell r="F2" t="str">
            <v>London Allowance</v>
          </cell>
          <cell r="G2" t="str">
            <v>ASTs</v>
          </cell>
          <cell r="H2" t="str">
            <v>Deputies Apr</v>
          </cell>
          <cell r="I2" t="str">
            <v>Upper range</v>
          </cell>
          <cell r="J2" t="str">
            <v>Mgt allowance</v>
          </cell>
          <cell r="K2" t="str">
            <v>Recruit</v>
          </cell>
          <cell r="L2" t="str">
            <v>SEN</v>
          </cell>
          <cell r="M2" t="str">
            <v>TLRP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F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>
            <v>1</v>
          </cell>
          <cell r="B4">
            <v>0</v>
          </cell>
          <cell r="C4">
            <v>46813.786537</v>
          </cell>
          <cell r="D4">
            <v>28378.610743999998</v>
          </cell>
          <cell r="E4">
            <v>20907.742926639301</v>
          </cell>
          <cell r="F4">
            <v>0</v>
          </cell>
          <cell r="G4">
            <v>46811.987631453994</v>
          </cell>
          <cell r="H4">
            <v>0</v>
          </cell>
          <cell r="I4">
            <v>43615.732233000002</v>
          </cell>
          <cell r="L4">
            <v>2104.1013082200002</v>
          </cell>
        </row>
        <row r="5">
          <cell r="A5">
            <v>2</v>
          </cell>
          <cell r="B5">
            <v>0</v>
          </cell>
          <cell r="C5">
            <v>47802.875497000001</v>
          </cell>
          <cell r="D5">
            <v>29858.327000000001</v>
          </cell>
          <cell r="E5">
            <v>22839.499398723099</v>
          </cell>
          <cell r="F5">
            <v>0</v>
          </cell>
          <cell r="G5">
            <v>47803.090108698299</v>
          </cell>
          <cell r="H5">
            <v>0</v>
          </cell>
          <cell r="I5">
            <v>45758.758312999998</v>
          </cell>
          <cell r="L5">
            <v>4155.6937380953996</v>
          </cell>
        </row>
        <row r="6">
          <cell r="A6">
            <v>3</v>
          </cell>
          <cell r="B6">
            <v>0</v>
          </cell>
          <cell r="C6">
            <v>48814.631078999999</v>
          </cell>
          <cell r="D6">
            <v>31413.6393874389</v>
          </cell>
          <cell r="E6">
            <v>24773.3578909071</v>
          </cell>
          <cell r="F6">
            <v>0</v>
          </cell>
          <cell r="G6">
            <v>48814.161776894493</v>
          </cell>
          <cell r="H6">
            <v>0</v>
          </cell>
          <cell r="I6">
            <v>47296.997706000002</v>
          </cell>
        </row>
        <row r="7">
          <cell r="A7">
            <v>4</v>
          </cell>
          <cell r="B7">
            <v>0</v>
          </cell>
          <cell r="C7">
            <v>49842.871477000001</v>
          </cell>
          <cell r="D7">
            <v>33051.24</v>
          </cell>
          <cell r="E7">
            <v>26706.165373040996</v>
          </cell>
          <cell r="F7">
            <v>0</v>
          </cell>
          <cell r="G7">
            <v>49842.049605892309</v>
          </cell>
          <cell r="H7">
            <v>0</v>
          </cell>
          <cell r="I7">
            <v>0</v>
          </cell>
        </row>
        <row r="8">
          <cell r="A8">
            <v>5</v>
          </cell>
          <cell r="B8">
            <v>0</v>
          </cell>
          <cell r="C8">
            <v>50904.081506999995</v>
          </cell>
          <cell r="D8">
            <v>35594.838948000004</v>
          </cell>
          <cell r="E8">
            <v>28638.972855174899</v>
          </cell>
          <cell r="F8">
            <v>0</v>
          </cell>
          <cell r="G8">
            <v>50902.518746443202</v>
          </cell>
          <cell r="H8">
            <v>0</v>
          </cell>
          <cell r="I8">
            <v>0</v>
          </cell>
        </row>
        <row r="9">
          <cell r="A9">
            <v>6</v>
          </cell>
          <cell r="B9">
            <v>0</v>
          </cell>
          <cell r="C9">
            <v>51990.018760999999</v>
          </cell>
          <cell r="D9">
            <v>38244.773119999991</v>
          </cell>
          <cell r="E9">
            <v>30571.780337308799</v>
          </cell>
          <cell r="F9">
            <v>0</v>
          </cell>
          <cell r="G9">
            <v>51989.263138246599</v>
          </cell>
          <cell r="H9">
            <v>0</v>
          </cell>
        </row>
        <row r="10">
          <cell r="A10">
            <v>6.1</v>
          </cell>
          <cell r="B10">
            <v>0</v>
          </cell>
          <cell r="C10">
            <v>0</v>
          </cell>
          <cell r="D10">
            <v>39391.624799999998</v>
          </cell>
          <cell r="E10">
            <v>0</v>
          </cell>
          <cell r="G10">
            <v>0</v>
          </cell>
        </row>
        <row r="11">
          <cell r="A11">
            <v>7</v>
          </cell>
          <cell r="B11">
            <v>0</v>
          </cell>
          <cell r="C11">
            <v>53193.410328999998</v>
          </cell>
          <cell r="E11">
            <v>0</v>
          </cell>
          <cell r="F11">
            <v>0</v>
          </cell>
          <cell r="G11">
            <v>53191.618635561004</v>
          </cell>
          <cell r="H11">
            <v>0</v>
          </cell>
        </row>
        <row r="12">
          <cell r="A12">
            <v>8</v>
          </cell>
          <cell r="B12">
            <v>0</v>
          </cell>
          <cell r="C12">
            <v>54245.347649999996</v>
          </cell>
          <cell r="E12">
            <v>0</v>
          </cell>
          <cell r="F12">
            <v>0</v>
          </cell>
          <cell r="G12">
            <v>54243.679695711093</v>
          </cell>
          <cell r="H12">
            <v>0</v>
          </cell>
        </row>
        <row r="13">
          <cell r="A13">
            <v>9</v>
          </cell>
          <cell r="B13">
            <v>0</v>
          </cell>
          <cell r="C13">
            <v>55409.587780000002</v>
          </cell>
          <cell r="E13">
            <v>0</v>
          </cell>
          <cell r="F13">
            <v>0</v>
          </cell>
          <cell r="G13">
            <v>55409.249841271994</v>
          </cell>
          <cell r="H13">
            <v>0</v>
          </cell>
        </row>
        <row r="14">
          <cell r="A14">
            <v>10</v>
          </cell>
          <cell r="B14">
            <v>0</v>
          </cell>
          <cell r="C14">
            <v>56643.135640089407</v>
          </cell>
          <cell r="E14">
            <v>0</v>
          </cell>
          <cell r="F14">
            <v>0</v>
          </cell>
          <cell r="G14">
            <v>56643.135640089407</v>
          </cell>
          <cell r="H14">
            <v>0</v>
          </cell>
        </row>
        <row r="15">
          <cell r="A15">
            <v>11</v>
          </cell>
          <cell r="B15">
            <v>0</v>
          </cell>
          <cell r="C15">
            <v>57917.340414000006</v>
          </cell>
          <cell r="F15">
            <v>0</v>
          </cell>
          <cell r="G15">
            <v>57914.857800710393</v>
          </cell>
          <cell r="H15">
            <v>0</v>
          </cell>
        </row>
        <row r="16">
          <cell r="A16">
            <v>12</v>
          </cell>
          <cell r="B16">
            <v>0</v>
          </cell>
          <cell r="C16">
            <v>59085.701748000007</v>
          </cell>
          <cell r="F16">
            <v>0</v>
          </cell>
          <cell r="G16">
            <v>59083.580976421603</v>
          </cell>
          <cell r="H16">
            <v>0</v>
          </cell>
        </row>
        <row r="17">
          <cell r="A17">
            <v>13</v>
          </cell>
          <cell r="B17">
            <v>0</v>
          </cell>
          <cell r="C17">
            <v>60375.272327994498</v>
          </cell>
          <cell r="F17">
            <v>0</v>
          </cell>
          <cell r="G17">
            <v>60375.272327994498</v>
          </cell>
          <cell r="H17">
            <v>0</v>
          </cell>
        </row>
        <row r="18">
          <cell r="A18">
            <v>14</v>
          </cell>
          <cell r="B18">
            <v>0</v>
          </cell>
          <cell r="C18">
            <v>61694.289940870003</v>
          </cell>
          <cell r="F18">
            <v>0</v>
          </cell>
          <cell r="G18">
            <v>61694.289940870003</v>
          </cell>
          <cell r="H18">
            <v>0</v>
          </cell>
        </row>
        <row r="19">
          <cell r="A19">
            <v>15</v>
          </cell>
          <cell r="B19">
            <v>0</v>
          </cell>
          <cell r="C19">
            <v>63039.996986000006</v>
          </cell>
          <cell r="F19">
            <v>0</v>
          </cell>
          <cell r="G19">
            <v>63039.582804998005</v>
          </cell>
          <cell r="H19">
            <v>0</v>
          </cell>
        </row>
        <row r="20">
          <cell r="A20">
            <v>16</v>
          </cell>
          <cell r="B20">
            <v>0</v>
          </cell>
          <cell r="C20">
            <v>64524.660727000002</v>
          </cell>
          <cell r="E20">
            <v>1</v>
          </cell>
          <cell r="F20">
            <v>0</v>
          </cell>
          <cell r="G20">
            <v>64523.608995739196</v>
          </cell>
          <cell r="H20">
            <v>0</v>
          </cell>
        </row>
        <row r="21">
          <cell r="A21">
            <v>17</v>
          </cell>
          <cell r="B21">
            <v>0</v>
          </cell>
          <cell r="C21">
            <v>65836.233900000007</v>
          </cell>
          <cell r="F21">
            <v>0</v>
          </cell>
          <cell r="G21">
            <v>65835.269538264009</v>
          </cell>
          <cell r="H21">
            <v>0</v>
          </cell>
        </row>
        <row r="22">
          <cell r="A22">
            <v>18</v>
          </cell>
          <cell r="B22">
            <v>0</v>
          </cell>
          <cell r="C22">
            <v>66636.777776999996</v>
          </cell>
          <cell r="F22">
            <v>0</v>
          </cell>
          <cell r="G22">
            <v>67302.479568203606</v>
          </cell>
          <cell r="H22">
            <v>0</v>
          </cell>
        </row>
        <row r="23">
          <cell r="A23" t="str">
            <v>18*</v>
          </cell>
          <cell r="B23">
            <v>0</v>
          </cell>
          <cell r="C23">
            <v>67304.412825000007</v>
          </cell>
        </row>
        <row r="24">
          <cell r="A24">
            <v>19</v>
          </cell>
          <cell r="B24">
            <v>0</v>
          </cell>
          <cell r="C24">
            <v>68787.015963999991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20</v>
          </cell>
          <cell r="B25">
            <v>0</v>
          </cell>
          <cell r="C25">
            <v>70308.770541000005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21</v>
          </cell>
          <cell r="B26">
            <v>0</v>
          </cell>
          <cell r="C26">
            <v>71151.556758999985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21*</v>
          </cell>
          <cell r="B27">
            <v>0</v>
          </cell>
          <cell r="C27">
            <v>71863.494750000013</v>
          </cell>
        </row>
        <row r="28">
          <cell r="A28">
            <v>22</v>
          </cell>
          <cell r="B28">
            <v>0</v>
          </cell>
          <cell r="C28">
            <v>73463.552202999999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23</v>
          </cell>
          <cell r="B29">
            <v>0</v>
          </cell>
          <cell r="C29">
            <v>75092.458083999998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24</v>
          </cell>
          <cell r="B30">
            <v>0</v>
          </cell>
          <cell r="C30">
            <v>76015.607780000006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24*</v>
          </cell>
          <cell r="B31">
            <v>0</v>
          </cell>
          <cell r="C31">
            <v>76777.000219000009</v>
          </cell>
        </row>
        <row r="32">
          <cell r="A32">
            <v>25</v>
          </cell>
          <cell r="B32">
            <v>0</v>
          </cell>
          <cell r="C32">
            <v>78495.736601768585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26</v>
          </cell>
          <cell r="B33">
            <v>0</v>
          </cell>
          <cell r="C33">
            <v>80253.025405535809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27</v>
          </cell>
          <cell r="B34">
            <v>0</v>
          </cell>
          <cell r="C34">
            <v>81242.324752999994</v>
          </cell>
          <cell r="D34" t="str">
            <v/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27*</v>
          </cell>
          <cell r="B35">
            <v>0</v>
          </cell>
          <cell r="C35">
            <v>82056.26254299999</v>
          </cell>
        </row>
        <row r="36">
          <cell r="A36">
            <v>28</v>
          </cell>
          <cell r="B36">
            <v>0</v>
          </cell>
          <cell r="C36">
            <v>83909.77404199999</v>
          </cell>
          <cell r="D36" t="str">
            <v/>
          </cell>
          <cell r="F36">
            <v>0</v>
          </cell>
          <cell r="H36">
            <v>0</v>
          </cell>
        </row>
        <row r="37">
          <cell r="A37">
            <v>29</v>
          </cell>
          <cell r="B37">
            <v>0</v>
          </cell>
          <cell r="C37">
            <v>85805.527882000009</v>
          </cell>
          <cell r="D37" t="str">
            <v/>
          </cell>
          <cell r="F37">
            <v>0</v>
          </cell>
          <cell r="H37">
            <v>0</v>
          </cell>
        </row>
        <row r="38">
          <cell r="A38">
            <v>30</v>
          </cell>
          <cell r="B38">
            <v>0</v>
          </cell>
          <cell r="C38">
            <v>87754.084133099488</v>
          </cell>
          <cell r="D38" t="str">
            <v/>
          </cell>
          <cell r="F38">
            <v>0</v>
          </cell>
          <cell r="H38">
            <v>0</v>
          </cell>
        </row>
        <row r="39">
          <cell r="A39">
            <v>31</v>
          </cell>
          <cell r="B39">
            <v>0</v>
          </cell>
          <cell r="C39">
            <v>88852.127938999998</v>
          </cell>
          <cell r="D39" t="str">
            <v/>
          </cell>
          <cell r="F39">
            <v>0</v>
          </cell>
          <cell r="H39">
            <v>0</v>
          </cell>
        </row>
        <row r="40">
          <cell r="A40" t="str">
            <v>31*</v>
          </cell>
          <cell r="B40">
            <v>0</v>
          </cell>
          <cell r="C40">
            <v>89741.277702000007</v>
          </cell>
        </row>
        <row r="41">
          <cell r="A41">
            <v>32</v>
          </cell>
          <cell r="B41">
            <v>0</v>
          </cell>
          <cell r="C41">
            <v>91782.303983000005</v>
          </cell>
          <cell r="D41" t="str">
            <v/>
          </cell>
          <cell r="F41">
            <v>0</v>
          </cell>
          <cell r="H41">
            <v>0</v>
          </cell>
        </row>
        <row r="42">
          <cell r="A42">
            <v>33</v>
          </cell>
          <cell r="B42">
            <v>0</v>
          </cell>
          <cell r="C42">
            <v>93879.996819000007</v>
          </cell>
          <cell r="D42" t="str">
            <v/>
          </cell>
          <cell r="F42">
            <v>0</v>
          </cell>
          <cell r="H42">
            <v>0</v>
          </cell>
        </row>
        <row r="43">
          <cell r="A43">
            <v>34</v>
          </cell>
          <cell r="B43">
            <v>0</v>
          </cell>
          <cell r="C43">
            <v>96016.841092999995</v>
          </cell>
          <cell r="D43" t="str">
            <v/>
          </cell>
          <cell r="F43">
            <v>0</v>
          </cell>
          <cell r="H43">
            <v>0</v>
          </cell>
        </row>
        <row r="44">
          <cell r="A44">
            <v>35</v>
          </cell>
          <cell r="B44">
            <v>0</v>
          </cell>
          <cell r="C44">
            <v>97245.990185999995</v>
          </cell>
        </row>
        <row r="45">
          <cell r="A45" t="str">
            <v>35*</v>
          </cell>
          <cell r="B45">
            <v>0</v>
          </cell>
          <cell r="C45">
            <v>98219.624630999999</v>
          </cell>
          <cell r="D45" t="str">
            <v/>
          </cell>
          <cell r="F45">
            <v>0</v>
          </cell>
          <cell r="H45">
            <v>0</v>
          </cell>
        </row>
        <row r="46">
          <cell r="A46">
            <v>36</v>
          </cell>
          <cell r="B46">
            <v>0</v>
          </cell>
          <cell r="C46">
            <v>100463.62020899999</v>
          </cell>
          <cell r="D46" t="str">
            <v/>
          </cell>
          <cell r="F46">
            <v>0</v>
          </cell>
        </row>
        <row r="47">
          <cell r="A47">
            <v>37</v>
          </cell>
          <cell r="B47">
            <v>0</v>
          </cell>
          <cell r="C47">
            <v>102781.79745899999</v>
          </cell>
          <cell r="D47" t="str">
            <v/>
          </cell>
          <cell r="F47">
            <v>0</v>
          </cell>
        </row>
        <row r="48">
          <cell r="A48">
            <v>38</v>
          </cell>
          <cell r="B48">
            <v>0</v>
          </cell>
          <cell r="C48">
            <v>105135.00494299999</v>
          </cell>
          <cell r="D48" t="str">
            <v/>
          </cell>
          <cell r="F48">
            <v>0</v>
          </cell>
        </row>
        <row r="49">
          <cell r="A49">
            <v>39</v>
          </cell>
          <cell r="B49">
            <v>0</v>
          </cell>
          <cell r="C49">
            <v>106450.69932</v>
          </cell>
          <cell r="D49" t="str">
            <v/>
          </cell>
          <cell r="F49">
            <v>0</v>
          </cell>
        </row>
        <row r="50">
          <cell r="A50" t="str">
            <v>39*</v>
          </cell>
          <cell r="B50">
            <v>0</v>
          </cell>
          <cell r="C50">
            <v>107515.00025299999</v>
          </cell>
        </row>
        <row r="51">
          <cell r="A51">
            <v>40</v>
          </cell>
          <cell r="B51">
            <v>0</v>
          </cell>
          <cell r="C51">
            <v>110018.6810344179</v>
          </cell>
          <cell r="D51" t="str">
            <v/>
          </cell>
          <cell r="F51">
            <v>0</v>
          </cell>
        </row>
        <row r="52">
          <cell r="A52">
            <v>41</v>
          </cell>
          <cell r="B52">
            <v>0</v>
          </cell>
          <cell r="C52">
            <v>112583.05087200001</v>
          </cell>
          <cell r="D52" t="str">
            <v/>
          </cell>
          <cell r="F52">
            <v>0</v>
          </cell>
        </row>
        <row r="53">
          <cell r="A53">
            <v>42</v>
          </cell>
          <cell r="B53">
            <v>0</v>
          </cell>
          <cell r="C53">
            <v>115210.318422</v>
          </cell>
          <cell r="D53" t="str">
            <v/>
          </cell>
          <cell r="F53">
            <v>0</v>
          </cell>
        </row>
        <row r="54">
          <cell r="A54">
            <v>43</v>
          </cell>
          <cell r="B54">
            <v>0</v>
          </cell>
          <cell r="C54">
            <v>116737.224504</v>
          </cell>
          <cell r="D54" t="str">
            <v/>
          </cell>
          <cell r="F54">
            <v>0</v>
          </cell>
        </row>
        <row r="55">
          <cell r="A55">
            <v>44</v>
          </cell>
          <cell r="C55">
            <v>0</v>
          </cell>
          <cell r="D55" t="str">
            <v/>
          </cell>
          <cell r="F55">
            <v>0</v>
          </cell>
        </row>
        <row r="56">
          <cell r="A56">
            <v>45</v>
          </cell>
          <cell r="D56" t="str">
            <v/>
          </cell>
          <cell r="F56">
            <v>0</v>
          </cell>
        </row>
        <row r="57">
          <cell r="A57">
            <v>46</v>
          </cell>
          <cell r="D57" t="str">
            <v/>
          </cell>
          <cell r="F57">
            <v>0</v>
          </cell>
        </row>
        <row r="58">
          <cell r="A58">
            <v>47</v>
          </cell>
          <cell r="D58" t="str">
            <v/>
          </cell>
          <cell r="F58">
            <v>0</v>
          </cell>
        </row>
        <row r="59">
          <cell r="A59">
            <v>48</v>
          </cell>
          <cell r="D59" t="str">
            <v/>
          </cell>
          <cell r="F59">
            <v>0</v>
          </cell>
        </row>
        <row r="60">
          <cell r="A60">
            <v>49</v>
          </cell>
          <cell r="D60" t="str">
            <v/>
          </cell>
          <cell r="F60">
            <v>0</v>
          </cell>
        </row>
        <row r="61">
          <cell r="A61">
            <v>50</v>
          </cell>
          <cell r="D61" t="str">
            <v/>
          </cell>
          <cell r="F61">
            <v>0</v>
          </cell>
        </row>
        <row r="62">
          <cell r="A62">
            <v>51</v>
          </cell>
          <cell r="D62" t="str">
            <v/>
          </cell>
          <cell r="F62">
            <v>0</v>
          </cell>
        </row>
        <row r="63">
          <cell r="A63" t="str">
            <v>M1</v>
          </cell>
          <cell r="D63">
            <v>27819.439999999999</v>
          </cell>
          <cell r="F63">
            <v>0</v>
          </cell>
        </row>
        <row r="64">
          <cell r="A64" t="str">
            <v>M2</v>
          </cell>
          <cell r="D64">
            <v>29268.790808000002</v>
          </cell>
          <cell r="F64">
            <v>0</v>
          </cell>
        </row>
        <row r="65">
          <cell r="A65" t="str">
            <v>M3</v>
          </cell>
          <cell r="D65">
            <v>30794.666589</v>
          </cell>
          <cell r="F65">
            <v>0</v>
          </cell>
        </row>
        <row r="66">
          <cell r="A66" t="str">
            <v>M4</v>
          </cell>
          <cell r="D66">
            <v>32398.845245999997</v>
          </cell>
          <cell r="F66">
            <v>0</v>
          </cell>
        </row>
        <row r="67">
          <cell r="A67" t="str">
            <v>M5</v>
          </cell>
          <cell r="D67">
            <v>34893.480000000003</v>
          </cell>
          <cell r="F67">
            <v>0</v>
          </cell>
        </row>
        <row r="68">
          <cell r="A68" t="str">
            <v>M6</v>
          </cell>
          <cell r="D68">
            <v>37491.199999999997</v>
          </cell>
          <cell r="F68">
            <v>0</v>
          </cell>
        </row>
        <row r="69">
          <cell r="A69" t="str">
            <v>M6.1</v>
          </cell>
          <cell r="D69">
            <v>37862</v>
          </cell>
        </row>
        <row r="70">
          <cell r="A70" t="str">
            <v>Social Priority Allowance 1</v>
          </cell>
          <cell r="D70">
            <v>201</v>
          </cell>
        </row>
        <row r="71">
          <cell r="A71" t="str">
            <v>Social Priority Allowance 2</v>
          </cell>
          <cell r="D71">
            <v>276</v>
          </cell>
        </row>
        <row r="72">
          <cell r="A72" t="str">
            <v>Lump Sum Increase</v>
          </cell>
          <cell r="D72">
            <v>0</v>
          </cell>
        </row>
        <row r="73">
          <cell r="A73" t="str">
            <v>Pay Award</v>
          </cell>
          <cell r="D73">
            <v>0.01</v>
          </cell>
        </row>
        <row r="74">
          <cell r="A74" t="str">
            <v>Payaward</v>
          </cell>
          <cell r="D74">
            <v>0.01</v>
          </cell>
        </row>
      </sheetData>
      <sheetData sheetId="10">
        <row r="11">
          <cell r="N11">
            <v>0.25030000000000002</v>
          </cell>
          <cell r="O11">
            <v>0.1</v>
          </cell>
          <cell r="AP11">
            <v>0</v>
          </cell>
          <cell r="AQ11">
            <v>1</v>
          </cell>
        </row>
        <row r="12">
          <cell r="N12">
            <v>0.25030000000000002</v>
          </cell>
          <cell r="O12">
            <v>0.09</v>
          </cell>
          <cell r="AP12">
            <v>0</v>
          </cell>
          <cell r="AQ12">
            <v>1</v>
          </cell>
        </row>
        <row r="13">
          <cell r="N13">
            <v>0.25030000000000002</v>
          </cell>
          <cell r="O13">
            <v>0.1</v>
          </cell>
          <cell r="AP13">
            <v>0</v>
          </cell>
          <cell r="AQ13">
            <v>1</v>
          </cell>
        </row>
        <row r="14">
          <cell r="N14">
            <v>0.25030000000000002</v>
          </cell>
          <cell r="O14">
            <v>0.08</v>
          </cell>
          <cell r="AP14">
            <v>0</v>
          </cell>
          <cell r="AQ14">
            <v>1</v>
          </cell>
        </row>
        <row r="15">
          <cell r="N15">
            <v>0.25030000000000002</v>
          </cell>
          <cell r="O15">
            <v>0.1</v>
          </cell>
          <cell r="AP15">
            <v>0</v>
          </cell>
          <cell r="AQ15">
            <v>1</v>
          </cell>
        </row>
        <row r="16">
          <cell r="AP16">
            <v>0</v>
          </cell>
          <cell r="AQ16">
            <v>1</v>
          </cell>
        </row>
        <row r="17">
          <cell r="N17">
            <v>0.25030000000000002</v>
          </cell>
          <cell r="O17">
            <v>0.1</v>
          </cell>
          <cell r="AP17">
            <v>0</v>
          </cell>
          <cell r="AQ17">
            <v>1</v>
          </cell>
        </row>
        <row r="18">
          <cell r="N18">
            <v>0.25030000000000002</v>
          </cell>
          <cell r="O18">
            <v>0.1</v>
          </cell>
          <cell r="AP18">
            <v>0</v>
          </cell>
          <cell r="AQ18">
            <v>1</v>
          </cell>
        </row>
        <row r="19">
          <cell r="N19">
            <v>0.25030000000000002</v>
          </cell>
          <cell r="O19">
            <v>0.1</v>
          </cell>
          <cell r="AP19">
            <v>0</v>
          </cell>
          <cell r="AQ19">
            <v>1</v>
          </cell>
        </row>
        <row r="20">
          <cell r="N20">
            <v>0.25030000000000002</v>
          </cell>
          <cell r="O20">
            <v>0.124</v>
          </cell>
          <cell r="AP20">
            <v>0</v>
          </cell>
          <cell r="AQ20">
            <v>1</v>
          </cell>
        </row>
        <row r="21">
          <cell r="N21">
            <v>0.25030000000000002</v>
          </cell>
          <cell r="O21">
            <v>0.124</v>
          </cell>
          <cell r="AP21">
            <v>0</v>
          </cell>
          <cell r="AQ21">
            <v>1</v>
          </cell>
        </row>
        <row r="22">
          <cell r="N22">
            <v>0.25030000000000002</v>
          </cell>
          <cell r="O22">
            <v>0.124</v>
          </cell>
          <cell r="AP22">
            <v>0</v>
          </cell>
          <cell r="AQ22">
            <v>1</v>
          </cell>
        </row>
        <row r="23">
          <cell r="N23">
            <v>0.25030000000000002</v>
          </cell>
          <cell r="O23">
            <v>0.124</v>
          </cell>
          <cell r="AP23">
            <v>0</v>
          </cell>
          <cell r="AQ23">
            <v>1</v>
          </cell>
        </row>
        <row r="24">
          <cell r="N24">
            <v>0.25030000000000002</v>
          </cell>
          <cell r="O24">
            <v>0.124</v>
          </cell>
          <cell r="AP24">
            <v>0</v>
          </cell>
          <cell r="AQ24">
            <v>1</v>
          </cell>
        </row>
        <row r="25">
          <cell r="N25">
            <v>0.25030000000000002</v>
          </cell>
          <cell r="O25">
            <v>0.124</v>
          </cell>
          <cell r="AP25">
            <v>0</v>
          </cell>
          <cell r="AQ25">
            <v>1</v>
          </cell>
        </row>
        <row r="26">
          <cell r="N26">
            <v>0.25030000000000002</v>
          </cell>
          <cell r="O26">
            <v>0.124</v>
          </cell>
          <cell r="AP26">
            <v>0</v>
          </cell>
          <cell r="AQ26">
            <v>1</v>
          </cell>
        </row>
        <row r="27">
          <cell r="N27">
            <v>0.25030000000000002</v>
          </cell>
          <cell r="O27">
            <v>0.124</v>
          </cell>
          <cell r="AP27">
            <v>0</v>
          </cell>
          <cell r="AQ27">
            <v>1</v>
          </cell>
        </row>
        <row r="28">
          <cell r="N28">
            <v>0.25030000000000002</v>
          </cell>
          <cell r="O28">
            <v>0.124</v>
          </cell>
          <cell r="AP28">
            <v>0</v>
          </cell>
          <cell r="AQ28">
            <v>1</v>
          </cell>
        </row>
        <row r="29">
          <cell r="N29">
            <v>0.25030000000000002</v>
          </cell>
          <cell r="O29">
            <v>0.124</v>
          </cell>
          <cell r="AP29">
            <v>0</v>
          </cell>
          <cell r="AQ29">
            <v>1</v>
          </cell>
        </row>
        <row r="30">
          <cell r="N30">
            <v>0.25030000000000002</v>
          </cell>
          <cell r="O30">
            <v>0.124</v>
          </cell>
          <cell r="AP30">
            <v>0</v>
          </cell>
          <cell r="AQ30">
            <v>1</v>
          </cell>
        </row>
        <row r="31">
          <cell r="N31">
            <v>0.25030000000000002</v>
          </cell>
          <cell r="O31">
            <v>0.124</v>
          </cell>
          <cell r="AP31">
            <v>0</v>
          </cell>
          <cell r="AQ31">
            <v>1</v>
          </cell>
        </row>
        <row r="32">
          <cell r="N32">
            <v>0.25030000000000002</v>
          </cell>
          <cell r="O32">
            <v>0.124</v>
          </cell>
          <cell r="AP32">
            <v>0</v>
          </cell>
          <cell r="AQ32">
            <v>1</v>
          </cell>
        </row>
        <row r="33">
          <cell r="N33">
            <v>0.25030000000000002</v>
          </cell>
          <cell r="O33">
            <v>0.124</v>
          </cell>
          <cell r="AP33">
            <v>0</v>
          </cell>
          <cell r="AQ33">
            <v>1</v>
          </cell>
        </row>
        <row r="34">
          <cell r="N34">
            <v>0.25030000000000002</v>
          </cell>
          <cell r="O34">
            <v>0.124</v>
          </cell>
          <cell r="AP34">
            <v>0</v>
          </cell>
          <cell r="AQ34">
            <v>1</v>
          </cell>
        </row>
        <row r="35">
          <cell r="N35">
            <v>0.25030000000000002</v>
          </cell>
          <cell r="O35">
            <v>0.124</v>
          </cell>
          <cell r="AP35">
            <v>0</v>
          </cell>
          <cell r="AQ35">
            <v>1</v>
          </cell>
        </row>
        <row r="36">
          <cell r="N36">
            <v>0.25030000000000002</v>
          </cell>
          <cell r="O36">
            <v>0.124</v>
          </cell>
          <cell r="AP36">
            <v>0</v>
          </cell>
          <cell r="AQ36">
            <v>1</v>
          </cell>
        </row>
        <row r="37">
          <cell r="N37">
            <v>0.25030000000000002</v>
          </cell>
          <cell r="O37">
            <v>0.124</v>
          </cell>
          <cell r="AP37">
            <v>0</v>
          </cell>
          <cell r="AQ37">
            <v>1</v>
          </cell>
        </row>
        <row r="38">
          <cell r="N38">
            <v>0.25030000000000002</v>
          </cell>
          <cell r="O38">
            <v>0.124</v>
          </cell>
          <cell r="AP38">
            <v>0</v>
          </cell>
          <cell r="AQ38">
            <v>1</v>
          </cell>
        </row>
        <row r="39">
          <cell r="N39">
            <v>0.25030000000000002</v>
          </cell>
          <cell r="O39">
            <v>0.124</v>
          </cell>
          <cell r="AP39">
            <v>0</v>
          </cell>
          <cell r="AQ39">
            <v>1</v>
          </cell>
        </row>
        <row r="40">
          <cell r="N40">
            <v>0.25030000000000002</v>
          </cell>
          <cell r="O40">
            <v>0.124</v>
          </cell>
          <cell r="AP40">
            <v>0</v>
          </cell>
          <cell r="AQ40">
            <v>1</v>
          </cell>
        </row>
        <row r="43">
          <cell r="N43">
            <v>0.25030000000000002</v>
          </cell>
          <cell r="O43">
            <v>0.124</v>
          </cell>
          <cell r="AP43">
            <v>0</v>
          </cell>
          <cell r="AQ43" t="str">
            <v>First Aid</v>
          </cell>
        </row>
        <row r="44">
          <cell r="N44">
            <v>0.25030000000000002</v>
          </cell>
          <cell r="O44">
            <v>0.124</v>
          </cell>
          <cell r="AP44">
            <v>0</v>
          </cell>
          <cell r="AQ44" t="str">
            <v>Qualifn A</v>
          </cell>
        </row>
        <row r="45">
          <cell r="N45">
            <v>0.25030000000000002</v>
          </cell>
          <cell r="O45">
            <v>0.124</v>
          </cell>
          <cell r="AP45">
            <v>0</v>
          </cell>
          <cell r="AQ45" t="str">
            <v>Qualifn B</v>
          </cell>
        </row>
        <row r="46">
          <cell r="N46">
            <v>0.25030000000000002</v>
          </cell>
          <cell r="O46">
            <v>0.124</v>
          </cell>
          <cell r="AP46">
            <v>0</v>
          </cell>
          <cell r="AQ46" t="str">
            <v>Qualifn C</v>
          </cell>
        </row>
        <row r="47">
          <cell r="N47">
            <v>0.25030000000000002</v>
          </cell>
          <cell r="O47">
            <v>0.124</v>
          </cell>
        </row>
        <row r="53">
          <cell r="N53">
            <v>0.25030000000000002</v>
          </cell>
          <cell r="O53">
            <v>0.124</v>
          </cell>
          <cell r="AP53">
            <v>0</v>
          </cell>
          <cell r="AQ53">
            <v>1</v>
          </cell>
        </row>
        <row r="54">
          <cell r="N54">
            <v>0.25030000000000002</v>
          </cell>
          <cell r="O54">
            <v>0.124</v>
          </cell>
          <cell r="AP54">
            <v>0</v>
          </cell>
          <cell r="AQ54">
            <v>1</v>
          </cell>
        </row>
        <row r="55">
          <cell r="N55">
            <v>0.25030000000000002</v>
          </cell>
          <cell r="O55">
            <v>0.124</v>
          </cell>
          <cell r="AP55">
            <v>0</v>
          </cell>
          <cell r="AQ55">
            <v>1</v>
          </cell>
        </row>
        <row r="56">
          <cell r="N56">
            <v>0.25030000000000002</v>
          </cell>
          <cell r="O56">
            <v>0.124</v>
          </cell>
          <cell r="AP56">
            <v>0</v>
          </cell>
          <cell r="AQ56">
            <v>1</v>
          </cell>
        </row>
        <row r="57">
          <cell r="N57">
            <v>0.25030000000000002</v>
          </cell>
          <cell r="O57">
            <v>0.124</v>
          </cell>
          <cell r="AP57">
            <v>0</v>
          </cell>
          <cell r="AQ57">
            <v>1</v>
          </cell>
        </row>
        <row r="58">
          <cell r="N58">
            <v>0.25030000000000002</v>
          </cell>
          <cell r="O58">
            <v>0.124</v>
          </cell>
          <cell r="AP58">
            <v>0</v>
          </cell>
          <cell r="AQ58">
            <v>1</v>
          </cell>
        </row>
        <row r="59">
          <cell r="N59">
            <v>0.25030000000000002</v>
          </cell>
          <cell r="O59">
            <v>0.124</v>
          </cell>
          <cell r="AP59">
            <v>0</v>
          </cell>
          <cell r="AQ59">
            <v>1</v>
          </cell>
        </row>
        <row r="60">
          <cell r="N60">
            <v>0.25030000000000002</v>
          </cell>
          <cell r="O60">
            <v>0.124</v>
          </cell>
          <cell r="AP60">
            <v>0</v>
          </cell>
          <cell r="AQ60">
            <v>1</v>
          </cell>
        </row>
        <row r="61">
          <cell r="N61">
            <v>0.25030000000000002</v>
          </cell>
          <cell r="O61">
            <v>0.124</v>
          </cell>
          <cell r="AP61">
            <v>0</v>
          </cell>
          <cell r="AQ61">
            <v>1</v>
          </cell>
        </row>
        <row r="62">
          <cell r="N62">
            <v>0.25030000000000002</v>
          </cell>
          <cell r="O62">
            <v>0.124</v>
          </cell>
          <cell r="AP62">
            <v>0</v>
          </cell>
          <cell r="AQ62">
            <v>1</v>
          </cell>
        </row>
        <row r="63">
          <cell r="N63">
            <v>0.25030000000000002</v>
          </cell>
          <cell r="O63">
            <v>0.124</v>
          </cell>
          <cell r="AP63">
            <v>0</v>
          </cell>
          <cell r="AQ63">
            <v>1</v>
          </cell>
        </row>
        <row r="64">
          <cell r="N64">
            <v>0.25030000000000002</v>
          </cell>
          <cell r="O64">
            <v>0.124</v>
          </cell>
          <cell r="AP64">
            <v>0</v>
          </cell>
          <cell r="AQ64">
            <v>1</v>
          </cell>
        </row>
        <row r="65">
          <cell r="N65">
            <v>0.25030000000000002</v>
          </cell>
          <cell r="O65">
            <v>0.124</v>
          </cell>
          <cell r="AP65">
            <v>0</v>
          </cell>
          <cell r="AQ65">
            <v>1</v>
          </cell>
        </row>
        <row r="66">
          <cell r="N66">
            <v>0.25030000000000002</v>
          </cell>
          <cell r="O66">
            <v>0.124</v>
          </cell>
          <cell r="AP66">
            <v>0</v>
          </cell>
          <cell r="AQ66">
            <v>1</v>
          </cell>
        </row>
        <row r="67">
          <cell r="N67">
            <v>0.25030000000000002</v>
          </cell>
          <cell r="O67">
            <v>0.124</v>
          </cell>
          <cell r="AP67">
            <v>0</v>
          </cell>
          <cell r="AQ67">
            <v>1</v>
          </cell>
        </row>
        <row r="68">
          <cell r="N68">
            <v>0.25030000000000002</v>
          </cell>
          <cell r="O68">
            <v>0.124</v>
          </cell>
          <cell r="AP68">
            <v>0</v>
          </cell>
          <cell r="AQ68">
            <v>1</v>
          </cell>
        </row>
        <row r="69">
          <cell r="N69">
            <v>0.25030000000000002</v>
          </cell>
          <cell r="O69">
            <v>0.124</v>
          </cell>
          <cell r="AP69">
            <v>0</v>
          </cell>
          <cell r="AQ69">
            <v>1</v>
          </cell>
        </row>
        <row r="70">
          <cell r="N70">
            <v>0.25030000000000002</v>
          </cell>
          <cell r="O70">
            <v>0.124</v>
          </cell>
          <cell r="AP70">
            <v>0</v>
          </cell>
          <cell r="AQ70">
            <v>1</v>
          </cell>
        </row>
        <row r="71">
          <cell r="N71">
            <v>0.25030000000000002</v>
          </cell>
          <cell r="O71">
            <v>0.124</v>
          </cell>
          <cell r="AP71">
            <v>0</v>
          </cell>
          <cell r="AQ71">
            <v>1</v>
          </cell>
        </row>
        <row r="72">
          <cell r="N72">
            <v>0.25030000000000002</v>
          </cell>
          <cell r="O72">
            <v>0.124</v>
          </cell>
          <cell r="AP72">
            <v>0</v>
          </cell>
          <cell r="AQ72">
            <v>1</v>
          </cell>
        </row>
        <row r="73">
          <cell r="N73">
            <v>0.25030000000000002</v>
          </cell>
          <cell r="O73">
            <v>0.124</v>
          </cell>
          <cell r="AP73">
            <v>0</v>
          </cell>
          <cell r="AQ73">
            <v>1</v>
          </cell>
        </row>
        <row r="74">
          <cell r="N74">
            <v>0.25030000000000002</v>
          </cell>
          <cell r="O74">
            <v>0.124</v>
          </cell>
          <cell r="AP74">
            <v>0</v>
          </cell>
          <cell r="AQ74">
            <v>1</v>
          </cell>
        </row>
        <row r="75">
          <cell r="N75">
            <v>0.25030000000000002</v>
          </cell>
          <cell r="O75">
            <v>0.124</v>
          </cell>
          <cell r="AP75">
            <v>0</v>
          </cell>
          <cell r="AQ75">
            <v>1</v>
          </cell>
        </row>
        <row r="76">
          <cell r="N76">
            <v>0.25030000000000002</v>
          </cell>
          <cell r="O76">
            <v>0.124</v>
          </cell>
          <cell r="AP76">
            <v>0</v>
          </cell>
          <cell r="AQ76">
            <v>1</v>
          </cell>
        </row>
        <row r="77">
          <cell r="N77">
            <v>0.25030000000000002</v>
          </cell>
          <cell r="O77">
            <v>0.124</v>
          </cell>
          <cell r="AP77">
            <v>0</v>
          </cell>
          <cell r="AQ77">
            <v>1</v>
          </cell>
        </row>
        <row r="78">
          <cell r="N78">
            <v>0.25030000000000002</v>
          </cell>
          <cell r="O78">
            <v>0.124</v>
          </cell>
          <cell r="AP78">
            <v>0</v>
          </cell>
          <cell r="AQ78">
            <v>1</v>
          </cell>
        </row>
        <row r="79">
          <cell r="N79">
            <v>0.25030000000000002</v>
          </cell>
          <cell r="O79">
            <v>0.124</v>
          </cell>
          <cell r="AP79">
            <v>0</v>
          </cell>
          <cell r="AQ79">
            <v>1</v>
          </cell>
        </row>
        <row r="80">
          <cell r="N80">
            <v>0.25030000000000002</v>
          </cell>
          <cell r="O80">
            <v>0.124</v>
          </cell>
          <cell r="AP80">
            <v>0</v>
          </cell>
          <cell r="AQ80">
            <v>1</v>
          </cell>
        </row>
        <row r="84">
          <cell r="N84">
            <v>0.25030000000000002</v>
          </cell>
          <cell r="O84">
            <v>0</v>
          </cell>
        </row>
        <row r="85">
          <cell r="N85">
            <v>0.25030000000000002</v>
          </cell>
          <cell r="O85">
            <v>0.09</v>
          </cell>
        </row>
        <row r="86">
          <cell r="N86">
            <v>0.25030000000000002</v>
          </cell>
          <cell r="O86">
            <v>0.09</v>
          </cell>
        </row>
        <row r="87">
          <cell r="O87">
            <v>0.11</v>
          </cell>
        </row>
        <row r="88">
          <cell r="N88">
            <v>0.25030000000000002</v>
          </cell>
          <cell r="O88">
            <v>0.08</v>
          </cell>
        </row>
        <row r="89">
          <cell r="N89">
            <v>0.25030000000000002</v>
          </cell>
          <cell r="O89">
            <v>7.0000000000000007E-2</v>
          </cell>
        </row>
        <row r="90">
          <cell r="N90">
            <v>0.25030000000000002</v>
          </cell>
          <cell r="O90">
            <v>0.09</v>
          </cell>
        </row>
        <row r="91">
          <cell r="N91">
            <v>0.25030000000000002</v>
          </cell>
          <cell r="O91">
            <v>0.08</v>
          </cell>
        </row>
        <row r="92">
          <cell r="N92">
            <v>0.25030000000000002</v>
          </cell>
          <cell r="O92">
            <v>0.09</v>
          </cell>
        </row>
        <row r="93">
          <cell r="N93">
            <v>0.25030000000000002</v>
          </cell>
          <cell r="O93">
            <v>0.08</v>
          </cell>
        </row>
        <row r="94">
          <cell r="N94">
            <v>0.25030000000000002</v>
          </cell>
          <cell r="O94">
            <v>0.09</v>
          </cell>
        </row>
        <row r="95">
          <cell r="N95">
            <v>0.25030000000000002</v>
          </cell>
          <cell r="O95">
            <v>0.08</v>
          </cell>
        </row>
        <row r="96">
          <cell r="N96">
            <v>0.25030000000000002</v>
          </cell>
          <cell r="O96">
            <v>0</v>
          </cell>
        </row>
        <row r="97">
          <cell r="O97">
            <v>0.09</v>
          </cell>
        </row>
        <row r="98">
          <cell r="O98">
            <v>0.09</v>
          </cell>
        </row>
        <row r="99">
          <cell r="O99">
            <v>0.03</v>
          </cell>
        </row>
        <row r="100">
          <cell r="N100">
            <v>0.25030000000000002</v>
          </cell>
          <cell r="O100">
            <v>0.09</v>
          </cell>
        </row>
        <row r="101">
          <cell r="N101">
            <v>0.25030000000000002</v>
          </cell>
          <cell r="O101">
            <v>0.11</v>
          </cell>
        </row>
        <row r="103">
          <cell r="N103">
            <v>0.25030000000000002</v>
          </cell>
          <cell r="O103">
            <v>0.09</v>
          </cell>
        </row>
        <row r="105">
          <cell r="N105">
            <v>0.25030000000000002</v>
          </cell>
          <cell r="O105">
            <v>7.0000000000000007E-2</v>
          </cell>
        </row>
        <row r="106">
          <cell r="N106">
            <v>0.25030000000000002</v>
          </cell>
          <cell r="O106">
            <v>0.09</v>
          </cell>
        </row>
        <row r="107">
          <cell r="N107">
            <v>0.25030000000000002</v>
          </cell>
          <cell r="O107">
            <v>0.11</v>
          </cell>
        </row>
        <row r="108">
          <cell r="N108">
            <v>0.25030000000000002</v>
          </cell>
          <cell r="O108">
            <v>0</v>
          </cell>
        </row>
        <row r="111">
          <cell r="O111">
            <v>0.03</v>
          </cell>
        </row>
        <row r="115">
          <cell r="N115">
            <v>0.25030000000000002</v>
          </cell>
          <cell r="O115">
            <v>0.1</v>
          </cell>
        </row>
        <row r="116">
          <cell r="N116">
            <v>0.25030000000000002</v>
          </cell>
        </row>
        <row r="117">
          <cell r="N117">
            <v>0.25030000000000002</v>
          </cell>
          <cell r="O117">
            <v>0.1</v>
          </cell>
        </row>
        <row r="118">
          <cell r="N118">
            <v>0.25030000000000002</v>
          </cell>
          <cell r="O118">
            <v>0</v>
          </cell>
        </row>
        <row r="119">
          <cell r="N119">
            <v>0.25030000000000002</v>
          </cell>
          <cell r="O119">
            <v>0</v>
          </cell>
        </row>
        <row r="120">
          <cell r="N120">
            <v>0.25030000000000002</v>
          </cell>
          <cell r="O120">
            <v>0</v>
          </cell>
        </row>
        <row r="121">
          <cell r="N121">
            <v>0.25030000000000002</v>
          </cell>
          <cell r="O121">
            <v>0</v>
          </cell>
        </row>
        <row r="122">
          <cell r="N122">
            <v>0.25030000000000002</v>
          </cell>
          <cell r="O122">
            <v>0.124</v>
          </cell>
        </row>
        <row r="123">
          <cell r="N123">
            <v>0.25030000000000002</v>
          </cell>
          <cell r="O123">
            <v>0.124</v>
          </cell>
        </row>
        <row r="124">
          <cell r="N124">
            <v>0.25030000000000002</v>
          </cell>
          <cell r="O124">
            <v>0.124</v>
          </cell>
        </row>
        <row r="125">
          <cell r="N125">
            <v>0.25030000000000002</v>
          </cell>
          <cell r="O125">
            <v>0.1</v>
          </cell>
        </row>
        <row r="126">
          <cell r="N126">
            <v>0.25030000000000002</v>
          </cell>
          <cell r="O126">
            <v>0.1</v>
          </cell>
        </row>
        <row r="127">
          <cell r="N127">
            <v>0.25030000000000002</v>
          </cell>
          <cell r="O127">
            <v>0.08</v>
          </cell>
        </row>
        <row r="128">
          <cell r="N128">
            <v>0.25030000000000002</v>
          </cell>
          <cell r="O128">
            <v>0.02</v>
          </cell>
        </row>
        <row r="129">
          <cell r="N129">
            <v>0.25030000000000002</v>
          </cell>
          <cell r="O129">
            <v>0.1</v>
          </cell>
        </row>
        <row r="130">
          <cell r="N130">
            <v>0.25030000000000002</v>
          </cell>
          <cell r="O130">
            <v>0.1</v>
          </cell>
        </row>
        <row r="131">
          <cell r="N131">
            <v>0.25030000000000002</v>
          </cell>
          <cell r="O131">
            <v>0.124</v>
          </cell>
        </row>
        <row r="132">
          <cell r="N132">
            <v>0.25030000000000002</v>
          </cell>
          <cell r="O132">
            <v>0.124</v>
          </cell>
        </row>
        <row r="133">
          <cell r="N133">
            <v>0.25030000000000002</v>
          </cell>
          <cell r="O133">
            <v>0.124</v>
          </cell>
        </row>
        <row r="134">
          <cell r="N134">
            <v>0.25030000000000002</v>
          </cell>
          <cell r="O134">
            <v>0.124</v>
          </cell>
        </row>
        <row r="135">
          <cell r="N135">
            <v>0.25030000000000002</v>
          </cell>
          <cell r="O135">
            <v>0.124</v>
          </cell>
        </row>
        <row r="136">
          <cell r="N136">
            <v>0.25030000000000002</v>
          </cell>
          <cell r="O136">
            <v>0.124</v>
          </cell>
        </row>
        <row r="137">
          <cell r="N137">
            <v>0.25030000000000002</v>
          </cell>
          <cell r="O137">
            <v>0.124</v>
          </cell>
        </row>
        <row r="138">
          <cell r="N138">
            <v>0.25030000000000002</v>
          </cell>
          <cell r="O138">
            <v>0.124</v>
          </cell>
        </row>
        <row r="139">
          <cell r="N139">
            <v>0.25030000000000002</v>
          </cell>
          <cell r="O139">
            <v>0.124</v>
          </cell>
        </row>
        <row r="140">
          <cell r="N140">
            <v>0.25030000000000002</v>
          </cell>
          <cell r="O140">
            <v>0.124</v>
          </cell>
        </row>
        <row r="141">
          <cell r="N141">
            <v>0.25030000000000002</v>
          </cell>
          <cell r="O141">
            <v>0.124</v>
          </cell>
        </row>
        <row r="142">
          <cell r="N142">
            <v>0.25030000000000002</v>
          </cell>
          <cell r="O142">
            <v>0.124</v>
          </cell>
        </row>
        <row r="143">
          <cell r="N143">
            <v>0.25030000000000002</v>
          </cell>
          <cell r="O143">
            <v>0.124</v>
          </cell>
        </row>
        <row r="144">
          <cell r="N144">
            <v>0.25030000000000002</v>
          </cell>
          <cell r="O144">
            <v>0.124</v>
          </cell>
        </row>
        <row r="145">
          <cell r="N145">
            <v>0.25030000000000002</v>
          </cell>
          <cell r="O145">
            <v>0.124</v>
          </cell>
        </row>
        <row r="146">
          <cell r="N146">
            <v>0.25030000000000002</v>
          </cell>
          <cell r="O146">
            <v>0.124</v>
          </cell>
        </row>
        <row r="147">
          <cell r="N147">
            <v>0.25030000000000002</v>
          </cell>
          <cell r="O147">
            <v>0.124</v>
          </cell>
        </row>
        <row r="148">
          <cell r="N148">
            <v>0.25030000000000002</v>
          </cell>
          <cell r="O148">
            <v>0.124</v>
          </cell>
        </row>
        <row r="149">
          <cell r="N149">
            <v>0.25030000000000002</v>
          </cell>
          <cell r="O149">
            <v>0.124</v>
          </cell>
        </row>
        <row r="150">
          <cell r="N150">
            <v>0.25030000000000002</v>
          </cell>
          <cell r="O150">
            <v>0.124</v>
          </cell>
        </row>
        <row r="151">
          <cell r="N151">
            <v>0.25030000000000002</v>
          </cell>
          <cell r="O151">
            <v>0.124</v>
          </cell>
        </row>
        <row r="152">
          <cell r="N152">
            <v>0.25030000000000002</v>
          </cell>
          <cell r="O152">
            <v>0.124</v>
          </cell>
        </row>
        <row r="153">
          <cell r="N153">
            <v>0.25030000000000002</v>
          </cell>
          <cell r="O153">
            <v>0.124</v>
          </cell>
        </row>
        <row r="154">
          <cell r="N154">
            <v>0.25030000000000002</v>
          </cell>
          <cell r="O154">
            <v>0.124</v>
          </cell>
        </row>
        <row r="155">
          <cell r="N155">
            <v>0.25030000000000002</v>
          </cell>
          <cell r="O155">
            <v>0.124</v>
          </cell>
        </row>
        <row r="156">
          <cell r="N156">
            <v>0.25030000000000002</v>
          </cell>
          <cell r="O156">
            <v>0.124</v>
          </cell>
        </row>
        <row r="157">
          <cell r="N157">
            <v>0.25030000000000002</v>
          </cell>
          <cell r="O157">
            <v>0.124</v>
          </cell>
        </row>
        <row r="158">
          <cell r="N158">
            <v>0.25030000000000002</v>
          </cell>
          <cell r="O158">
            <v>0.124</v>
          </cell>
        </row>
        <row r="159">
          <cell r="N159">
            <v>0.25030000000000002</v>
          </cell>
          <cell r="O159">
            <v>0.124</v>
          </cell>
        </row>
        <row r="160">
          <cell r="N160">
            <v>0.25030000000000002</v>
          </cell>
          <cell r="O160">
            <v>0.124</v>
          </cell>
        </row>
        <row r="161">
          <cell r="N161">
            <v>0.25030000000000002</v>
          </cell>
          <cell r="O161">
            <v>0.124</v>
          </cell>
        </row>
        <row r="162">
          <cell r="N162">
            <v>0.25030000000000002</v>
          </cell>
          <cell r="O162">
            <v>0.124</v>
          </cell>
        </row>
        <row r="163">
          <cell r="N163">
            <v>0.25030000000000002</v>
          </cell>
          <cell r="O163">
            <v>0.124</v>
          </cell>
        </row>
        <row r="164">
          <cell r="N164">
            <v>0.25030000000000002</v>
          </cell>
          <cell r="O164">
            <v>0.124</v>
          </cell>
        </row>
        <row r="165">
          <cell r="N165">
            <v>0.25030000000000002</v>
          </cell>
          <cell r="O165">
            <v>0.124</v>
          </cell>
        </row>
        <row r="166">
          <cell r="N166">
            <v>0.25030000000000002</v>
          </cell>
          <cell r="O166">
            <v>0.124</v>
          </cell>
        </row>
        <row r="167">
          <cell r="N167">
            <v>0.25030000000000002</v>
          </cell>
          <cell r="O167">
            <v>0.124</v>
          </cell>
        </row>
        <row r="168">
          <cell r="N168">
            <v>0.25030000000000002</v>
          </cell>
          <cell r="O168">
            <v>0.124</v>
          </cell>
        </row>
        <row r="169">
          <cell r="N169">
            <v>0.25030000000000002</v>
          </cell>
          <cell r="O169">
            <v>0.124</v>
          </cell>
        </row>
        <row r="170">
          <cell r="N170">
            <v>0.25030000000000002</v>
          </cell>
          <cell r="O170">
            <v>0.124</v>
          </cell>
        </row>
        <row r="171">
          <cell r="N171">
            <v>0.25030000000000002</v>
          </cell>
          <cell r="O171">
            <v>0.124</v>
          </cell>
        </row>
        <row r="172">
          <cell r="N172">
            <v>0.25030000000000002</v>
          </cell>
          <cell r="O172">
            <v>0.124</v>
          </cell>
        </row>
        <row r="173">
          <cell r="N173">
            <v>0.25030000000000002</v>
          </cell>
          <cell r="O173">
            <v>0.124</v>
          </cell>
        </row>
        <row r="174">
          <cell r="N174">
            <v>0.25030000000000002</v>
          </cell>
          <cell r="O174">
            <v>0.124</v>
          </cell>
        </row>
        <row r="175">
          <cell r="N175">
            <v>0.25030000000000002</v>
          </cell>
          <cell r="O175">
            <v>0.124</v>
          </cell>
        </row>
        <row r="176">
          <cell r="N176">
            <v>0.25030000000000002</v>
          </cell>
          <cell r="O176">
            <v>0.124</v>
          </cell>
        </row>
        <row r="177">
          <cell r="N177">
            <v>0.25030000000000002</v>
          </cell>
          <cell r="O177">
            <v>0.124</v>
          </cell>
        </row>
        <row r="178">
          <cell r="N178">
            <v>0.25030000000000002</v>
          </cell>
          <cell r="O178">
            <v>0.124</v>
          </cell>
        </row>
        <row r="179">
          <cell r="N179">
            <v>0.25030000000000002</v>
          </cell>
          <cell r="O179">
            <v>0.124</v>
          </cell>
        </row>
        <row r="180">
          <cell r="N180">
            <v>0.25030000000000002</v>
          </cell>
          <cell r="O180">
            <v>0.124</v>
          </cell>
        </row>
        <row r="181">
          <cell r="N181">
            <v>0.25030000000000002</v>
          </cell>
          <cell r="O181">
            <v>0.124</v>
          </cell>
        </row>
        <row r="182">
          <cell r="N182">
            <v>0.25030000000000002</v>
          </cell>
          <cell r="O182">
            <v>0.124</v>
          </cell>
        </row>
        <row r="183">
          <cell r="N183">
            <v>0.25030000000000002</v>
          </cell>
          <cell r="O183">
            <v>0.124</v>
          </cell>
        </row>
        <row r="184">
          <cell r="N184">
            <v>0.25030000000000002</v>
          </cell>
          <cell r="O184">
            <v>0.124</v>
          </cell>
        </row>
        <row r="185">
          <cell r="N185">
            <v>0.25030000000000002</v>
          </cell>
          <cell r="O185">
            <v>0.124</v>
          </cell>
        </row>
        <row r="187">
          <cell r="N187">
            <v>0.25030000000000002</v>
          </cell>
          <cell r="O187">
            <v>0.124</v>
          </cell>
        </row>
        <row r="188">
          <cell r="N188">
            <v>0.25030000000000002</v>
          </cell>
          <cell r="O188">
            <v>0.124</v>
          </cell>
        </row>
        <row r="189">
          <cell r="N189">
            <v>0.25030000000000002</v>
          </cell>
          <cell r="O189">
            <v>0.124</v>
          </cell>
        </row>
      </sheetData>
      <sheetData sheetId="11">
        <row r="2">
          <cell r="A2" t="str">
            <v>Point</v>
          </cell>
          <cell r="B2" t="str">
            <v>Scale inc. LW</v>
          </cell>
          <cell r="C2" t="str">
            <v>London</v>
          </cell>
          <cell r="D2" t="str">
            <v>Ealing</v>
          </cell>
          <cell r="E2" t="str">
            <v>O/T Rate</v>
          </cell>
        </row>
        <row r="3">
          <cell r="A3">
            <v>1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>
            <v>2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3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4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7</v>
          </cell>
          <cell r="B9">
            <v>17564.91</v>
          </cell>
          <cell r="C9">
            <v>0</v>
          </cell>
          <cell r="D9">
            <v>282</v>
          </cell>
          <cell r="E9">
            <v>7.5041000000000002</v>
          </cell>
        </row>
        <row r="10">
          <cell r="A10">
            <v>8</v>
          </cell>
          <cell r="B10">
            <v>17661.870000000003</v>
          </cell>
          <cell r="C10">
            <v>0</v>
          </cell>
          <cell r="D10">
            <v>282</v>
          </cell>
          <cell r="E10">
            <v>7.7244000000000002</v>
          </cell>
        </row>
        <row r="11">
          <cell r="A11">
            <v>9</v>
          </cell>
          <cell r="B11">
            <v>17810.34</v>
          </cell>
          <cell r="C11">
            <v>0</v>
          </cell>
          <cell r="D11">
            <v>282</v>
          </cell>
          <cell r="E11">
            <v>7.9397000000000002</v>
          </cell>
        </row>
        <row r="12">
          <cell r="A12">
            <v>10</v>
          </cell>
          <cell r="B12">
            <v>18067.89</v>
          </cell>
          <cell r="C12">
            <v>0</v>
          </cell>
          <cell r="D12">
            <v>282</v>
          </cell>
          <cell r="E12">
            <v>8.0975000000000001</v>
          </cell>
        </row>
        <row r="13">
          <cell r="A13">
            <v>11</v>
          </cell>
          <cell r="B13">
            <v>18114.349999999999</v>
          </cell>
          <cell r="C13">
            <v>0</v>
          </cell>
          <cell r="D13">
            <v>282</v>
          </cell>
          <cell r="E13">
            <v>8.2043999999999997</v>
          </cell>
        </row>
        <row r="14">
          <cell r="A14">
            <v>12</v>
          </cell>
          <cell r="B14">
            <v>18067.89</v>
          </cell>
          <cell r="C14">
            <v>0</v>
          </cell>
          <cell r="D14">
            <v>282</v>
          </cell>
          <cell r="E14">
            <v>8.3770000000000007</v>
          </cell>
        </row>
        <row r="15">
          <cell r="A15">
            <v>13</v>
          </cell>
          <cell r="B15">
            <v>18114.349999999999</v>
          </cell>
          <cell r="C15">
            <v>0</v>
          </cell>
          <cell r="D15">
            <v>282</v>
          </cell>
          <cell r="E15">
            <v>8.5989000000000004</v>
          </cell>
        </row>
        <row r="16">
          <cell r="A16">
            <v>14</v>
          </cell>
          <cell r="B16">
            <v>18160.809999999998</v>
          </cell>
          <cell r="C16">
            <v>0</v>
          </cell>
          <cell r="D16">
            <v>282</v>
          </cell>
          <cell r="E16">
            <v>8.7584</v>
          </cell>
        </row>
        <row r="17">
          <cell r="A17">
            <v>15</v>
          </cell>
          <cell r="B17">
            <v>18207.27</v>
          </cell>
          <cell r="C17">
            <v>0</v>
          </cell>
          <cell r="D17">
            <v>282</v>
          </cell>
          <cell r="E17">
            <v>8.9375</v>
          </cell>
        </row>
        <row r="18">
          <cell r="A18">
            <v>16</v>
          </cell>
          <cell r="B18">
            <v>18507.239999999998</v>
          </cell>
          <cell r="C18">
            <v>0</v>
          </cell>
          <cell r="D18">
            <v>282</v>
          </cell>
          <cell r="E18">
            <v>9.1529000000000007</v>
          </cell>
        </row>
        <row r="19">
          <cell r="A19">
            <v>17</v>
          </cell>
          <cell r="B19">
            <v>18789.03</v>
          </cell>
          <cell r="C19">
            <v>0</v>
          </cell>
          <cell r="D19">
            <v>282</v>
          </cell>
          <cell r="E19">
            <v>9.3666</v>
          </cell>
        </row>
        <row r="20">
          <cell r="A20">
            <v>18</v>
          </cell>
          <cell r="B20">
            <v>19195.050000000003</v>
          </cell>
          <cell r="C20">
            <v>0</v>
          </cell>
          <cell r="D20">
            <v>282</v>
          </cell>
          <cell r="E20">
            <v>9.5507000000000009</v>
          </cell>
        </row>
        <row r="21">
          <cell r="A21">
            <v>19</v>
          </cell>
          <cell r="B21">
            <v>19567.739999999998</v>
          </cell>
          <cell r="C21">
            <v>0</v>
          </cell>
          <cell r="D21">
            <v>282</v>
          </cell>
          <cell r="E21">
            <v>9.9090000000000007</v>
          </cell>
        </row>
        <row r="22">
          <cell r="A22">
            <v>20</v>
          </cell>
          <cell r="B22">
            <v>19916.190000000002</v>
          </cell>
          <cell r="C22">
            <v>0</v>
          </cell>
          <cell r="D22">
            <v>141</v>
          </cell>
          <cell r="E22">
            <v>10.264099999999999</v>
          </cell>
        </row>
        <row r="23">
          <cell r="A23">
            <v>21</v>
          </cell>
          <cell r="B23">
            <v>20597.940000000002</v>
          </cell>
          <cell r="C23">
            <v>0</v>
          </cell>
          <cell r="D23">
            <v>141</v>
          </cell>
          <cell r="E23">
            <v>10.6373</v>
          </cell>
        </row>
        <row r="24">
          <cell r="A24">
            <v>22</v>
          </cell>
          <cell r="B24">
            <v>21276.660000000003</v>
          </cell>
          <cell r="C24">
            <v>0</v>
          </cell>
          <cell r="D24">
            <v>141</v>
          </cell>
          <cell r="E24">
            <v>10.911799999999999</v>
          </cell>
        </row>
        <row r="25">
          <cell r="A25">
            <v>23</v>
          </cell>
          <cell r="B25">
            <v>21985.68</v>
          </cell>
          <cell r="C25">
            <v>0</v>
          </cell>
          <cell r="D25">
            <v>141</v>
          </cell>
          <cell r="E25">
            <v>11.230700000000001</v>
          </cell>
        </row>
        <row r="26">
          <cell r="A26">
            <v>24</v>
          </cell>
          <cell r="B26">
            <v>22506.840000000004</v>
          </cell>
          <cell r="C26">
            <v>0</v>
          </cell>
          <cell r="D26">
            <v>141</v>
          </cell>
          <cell r="E26">
            <v>11.593999999999999</v>
          </cell>
        </row>
        <row r="27">
          <cell r="A27">
            <v>25</v>
          </cell>
          <cell r="B27">
            <v>23115.870000000003</v>
          </cell>
          <cell r="C27">
            <v>0</v>
          </cell>
          <cell r="D27">
            <v>141</v>
          </cell>
          <cell r="E27">
            <v>11.9655</v>
          </cell>
        </row>
        <row r="28">
          <cell r="A28">
            <v>26</v>
          </cell>
          <cell r="B28">
            <v>23803.68</v>
          </cell>
          <cell r="C28">
            <v>0</v>
          </cell>
          <cell r="D28">
            <v>141</v>
          </cell>
          <cell r="E28">
            <v>12.3485</v>
          </cell>
        </row>
        <row r="29">
          <cell r="A29">
            <v>27</v>
          </cell>
          <cell r="B29">
            <v>24509.67</v>
          </cell>
          <cell r="C29">
            <v>0</v>
          </cell>
          <cell r="D29">
            <v>141</v>
          </cell>
          <cell r="E29">
            <v>12.7578</v>
          </cell>
        </row>
        <row r="30">
          <cell r="A30">
            <v>28</v>
          </cell>
          <cell r="B30">
            <v>25239.9</v>
          </cell>
          <cell r="C30">
            <v>0</v>
          </cell>
          <cell r="D30">
            <v>141</v>
          </cell>
          <cell r="E30">
            <v>13.170400000000001</v>
          </cell>
        </row>
        <row r="31">
          <cell r="A31">
            <v>29</v>
          </cell>
          <cell r="B31">
            <v>26018.61</v>
          </cell>
          <cell r="C31">
            <v>0</v>
          </cell>
          <cell r="D31">
            <v>141</v>
          </cell>
          <cell r="E31">
            <v>19.37</v>
          </cell>
        </row>
        <row r="32">
          <cell r="A32">
            <v>30</v>
          </cell>
          <cell r="B32">
            <v>26806.410000000003</v>
          </cell>
          <cell r="C32">
            <v>0</v>
          </cell>
          <cell r="D32">
            <v>141</v>
          </cell>
          <cell r="E32">
            <v>19.37</v>
          </cell>
        </row>
        <row r="33">
          <cell r="A33">
            <v>31</v>
          </cell>
          <cell r="B33">
            <v>27800.25</v>
          </cell>
          <cell r="C33">
            <v>0</v>
          </cell>
          <cell r="D33">
            <v>141</v>
          </cell>
          <cell r="E33">
            <v>19.37</v>
          </cell>
        </row>
        <row r="34">
          <cell r="A34">
            <v>32</v>
          </cell>
          <cell r="B34">
            <v>28669.86</v>
          </cell>
          <cell r="C34">
            <v>0</v>
          </cell>
          <cell r="D34">
            <v>141</v>
          </cell>
          <cell r="E34">
            <v>19.37</v>
          </cell>
        </row>
        <row r="35">
          <cell r="A35">
            <v>33</v>
          </cell>
          <cell r="B35">
            <v>29515.230000000003</v>
          </cell>
          <cell r="C35">
            <v>0</v>
          </cell>
          <cell r="D35">
            <v>141</v>
          </cell>
          <cell r="E35">
            <v>19.37</v>
          </cell>
        </row>
        <row r="36">
          <cell r="A36">
            <v>34</v>
          </cell>
          <cell r="B36">
            <v>30324.239999999998</v>
          </cell>
          <cell r="C36">
            <v>0</v>
          </cell>
          <cell r="D36">
            <v>141</v>
          </cell>
          <cell r="E36">
            <v>20.75</v>
          </cell>
        </row>
        <row r="37">
          <cell r="A37">
            <v>35</v>
          </cell>
          <cell r="B37">
            <v>31169.61</v>
          </cell>
          <cell r="C37">
            <v>0</v>
          </cell>
          <cell r="D37">
            <v>141</v>
          </cell>
          <cell r="E37">
            <v>20.75</v>
          </cell>
        </row>
        <row r="38">
          <cell r="A38">
            <v>36</v>
          </cell>
          <cell r="B38">
            <v>31999.83</v>
          </cell>
          <cell r="C38">
            <v>0</v>
          </cell>
          <cell r="D38">
            <v>141</v>
          </cell>
          <cell r="E38">
            <v>20.75</v>
          </cell>
        </row>
        <row r="39">
          <cell r="A39">
            <v>37</v>
          </cell>
          <cell r="B39">
            <v>31999.83</v>
          </cell>
          <cell r="C39">
            <v>0</v>
          </cell>
          <cell r="D39">
            <v>141</v>
          </cell>
          <cell r="E39">
            <v>20.75</v>
          </cell>
        </row>
        <row r="40">
          <cell r="A40">
            <v>38</v>
          </cell>
          <cell r="B40">
            <v>32630.07</v>
          </cell>
          <cell r="C40">
            <v>0</v>
          </cell>
          <cell r="D40">
            <v>141</v>
          </cell>
          <cell r="E40">
            <v>20.75</v>
          </cell>
        </row>
        <row r="41">
          <cell r="A41">
            <v>39</v>
          </cell>
          <cell r="B41">
            <v>33442.11</v>
          </cell>
          <cell r="C41">
            <v>0</v>
          </cell>
          <cell r="D41">
            <v>141</v>
          </cell>
          <cell r="E41">
            <v>20.75</v>
          </cell>
        </row>
        <row r="42">
          <cell r="A42">
            <v>40</v>
          </cell>
          <cell r="B42">
            <v>34335.96</v>
          </cell>
          <cell r="C42">
            <v>0</v>
          </cell>
          <cell r="D42">
            <v>141</v>
          </cell>
          <cell r="E42">
            <v>20.75</v>
          </cell>
        </row>
        <row r="43">
          <cell r="A43">
            <v>41</v>
          </cell>
          <cell r="B43">
            <v>35284.35</v>
          </cell>
          <cell r="C43">
            <v>0</v>
          </cell>
          <cell r="D43">
            <v>141</v>
          </cell>
          <cell r="E43">
            <v>22.51</v>
          </cell>
        </row>
        <row r="44">
          <cell r="A44">
            <v>42</v>
          </cell>
          <cell r="B44">
            <v>36372.119999999995</v>
          </cell>
          <cell r="C44">
            <v>0</v>
          </cell>
          <cell r="D44">
            <v>141</v>
          </cell>
          <cell r="E44">
            <v>22.51</v>
          </cell>
        </row>
        <row r="45">
          <cell r="A45">
            <v>43</v>
          </cell>
          <cell r="B45">
            <v>37293.24</v>
          </cell>
          <cell r="C45">
            <v>0</v>
          </cell>
          <cell r="D45">
            <v>141</v>
          </cell>
          <cell r="E45">
            <v>22.51</v>
          </cell>
        </row>
        <row r="46">
          <cell r="A46">
            <v>44</v>
          </cell>
          <cell r="B46">
            <v>38229.51</v>
          </cell>
          <cell r="C46">
            <v>0</v>
          </cell>
          <cell r="D46">
            <v>141</v>
          </cell>
          <cell r="E46">
            <v>22.51</v>
          </cell>
        </row>
        <row r="47">
          <cell r="A47">
            <v>45</v>
          </cell>
          <cell r="B47">
            <v>39147.599999999999</v>
          </cell>
          <cell r="C47">
            <v>0</v>
          </cell>
          <cell r="D47">
            <v>141</v>
          </cell>
          <cell r="E47">
            <v>22.51</v>
          </cell>
        </row>
        <row r="48">
          <cell r="A48">
            <v>46</v>
          </cell>
          <cell r="B48">
            <v>40086.9</v>
          </cell>
          <cell r="C48">
            <v>0</v>
          </cell>
          <cell r="D48">
            <v>141</v>
          </cell>
          <cell r="E48">
            <v>22.51</v>
          </cell>
        </row>
        <row r="49">
          <cell r="A49">
            <v>47</v>
          </cell>
          <cell r="B49">
            <v>41026.199999999997</v>
          </cell>
          <cell r="C49">
            <v>0</v>
          </cell>
          <cell r="D49">
            <v>141</v>
          </cell>
          <cell r="E49">
            <v>22.51</v>
          </cell>
        </row>
        <row r="50">
          <cell r="A50">
            <v>48</v>
          </cell>
          <cell r="B50">
            <v>41898.839999999997</v>
          </cell>
          <cell r="C50">
            <v>0</v>
          </cell>
          <cell r="D50">
            <v>141</v>
          </cell>
          <cell r="E50">
            <v>22.51</v>
          </cell>
        </row>
        <row r="51">
          <cell r="A51">
            <v>49</v>
          </cell>
          <cell r="B51">
            <v>42874.5</v>
          </cell>
          <cell r="C51">
            <v>0</v>
          </cell>
          <cell r="D51">
            <v>141</v>
          </cell>
          <cell r="E51">
            <v>22.51</v>
          </cell>
        </row>
        <row r="52">
          <cell r="A52">
            <v>50</v>
          </cell>
          <cell r="B52">
            <v>43813.799999999996</v>
          </cell>
          <cell r="C52">
            <v>0</v>
          </cell>
          <cell r="D52">
            <v>141</v>
          </cell>
          <cell r="E52">
            <v>23.82</v>
          </cell>
        </row>
        <row r="53">
          <cell r="A53">
            <v>51</v>
          </cell>
          <cell r="B53">
            <v>44750.07</v>
          </cell>
          <cell r="C53">
            <v>0</v>
          </cell>
          <cell r="D53">
            <v>141</v>
          </cell>
          <cell r="E53">
            <v>23.82</v>
          </cell>
        </row>
        <row r="54">
          <cell r="A54">
            <v>52</v>
          </cell>
          <cell r="B54">
            <v>45665.13</v>
          </cell>
          <cell r="C54">
            <v>0</v>
          </cell>
          <cell r="D54">
            <v>141</v>
          </cell>
          <cell r="E54">
            <v>23.82</v>
          </cell>
        </row>
        <row r="55">
          <cell r="A55">
            <v>53</v>
          </cell>
          <cell r="B55">
            <v>46607.46</v>
          </cell>
          <cell r="C55">
            <v>0</v>
          </cell>
          <cell r="D55">
            <v>141</v>
          </cell>
          <cell r="E55">
            <v>23.82</v>
          </cell>
        </row>
        <row r="56">
          <cell r="A56">
            <v>54</v>
          </cell>
          <cell r="B56">
            <v>47543.729999999996</v>
          </cell>
          <cell r="C56">
            <v>0</v>
          </cell>
          <cell r="D56">
            <v>141</v>
          </cell>
          <cell r="E56">
            <v>23.82</v>
          </cell>
        </row>
        <row r="57">
          <cell r="A57">
            <v>55</v>
          </cell>
          <cell r="B57">
            <v>48489.09</v>
          </cell>
          <cell r="C57">
            <v>0</v>
          </cell>
          <cell r="D57">
            <v>141</v>
          </cell>
          <cell r="E57">
            <v>23.82</v>
          </cell>
        </row>
        <row r="58">
          <cell r="A58">
            <v>56</v>
          </cell>
          <cell r="B58">
            <v>49452.63</v>
          </cell>
          <cell r="C58">
            <v>0</v>
          </cell>
          <cell r="D58">
            <v>141</v>
          </cell>
          <cell r="E58">
            <v>23.82</v>
          </cell>
        </row>
        <row r="59">
          <cell r="A59">
            <v>57</v>
          </cell>
          <cell r="B59">
            <v>50446.47</v>
          </cell>
          <cell r="C59">
            <v>0</v>
          </cell>
          <cell r="D59">
            <v>141</v>
          </cell>
          <cell r="E59">
            <v>27.93</v>
          </cell>
        </row>
        <row r="60">
          <cell r="A60">
            <v>58</v>
          </cell>
          <cell r="B60">
            <v>51464.549999999996</v>
          </cell>
          <cell r="C60">
            <v>0</v>
          </cell>
          <cell r="D60">
            <v>141</v>
          </cell>
          <cell r="E60">
            <v>27.93</v>
          </cell>
        </row>
        <row r="61">
          <cell r="A61">
            <v>59</v>
          </cell>
          <cell r="B61">
            <v>52473.54</v>
          </cell>
          <cell r="C61">
            <v>0</v>
          </cell>
          <cell r="D61">
            <v>141</v>
          </cell>
          <cell r="E61">
            <v>27.93</v>
          </cell>
        </row>
        <row r="62">
          <cell r="A62">
            <v>60</v>
          </cell>
          <cell r="B62">
            <v>53479.5</v>
          </cell>
          <cell r="C62">
            <v>0</v>
          </cell>
          <cell r="D62">
            <v>141</v>
          </cell>
          <cell r="E62">
            <v>27.93</v>
          </cell>
        </row>
        <row r="63">
          <cell r="A63">
            <v>61</v>
          </cell>
          <cell r="B63">
            <v>54479.4</v>
          </cell>
          <cell r="C63">
            <v>0</v>
          </cell>
          <cell r="D63">
            <v>141</v>
          </cell>
          <cell r="E63">
            <v>27.93</v>
          </cell>
        </row>
        <row r="64">
          <cell r="A64">
            <v>62</v>
          </cell>
          <cell r="B64">
            <v>55494.45</v>
          </cell>
          <cell r="C64">
            <v>0</v>
          </cell>
          <cell r="D64">
            <v>141</v>
          </cell>
          <cell r="E64">
            <v>27.93</v>
          </cell>
        </row>
        <row r="65">
          <cell r="A65">
            <v>63</v>
          </cell>
          <cell r="B65">
            <v>56497.38</v>
          </cell>
          <cell r="C65">
            <v>0</v>
          </cell>
          <cell r="D65">
            <v>141</v>
          </cell>
          <cell r="E65">
            <v>27.93</v>
          </cell>
        </row>
        <row r="66">
          <cell r="A66">
            <v>64</v>
          </cell>
          <cell r="B66">
            <v>57500.31</v>
          </cell>
          <cell r="C66">
            <v>0</v>
          </cell>
          <cell r="D66">
            <v>141</v>
          </cell>
          <cell r="E66">
            <v>27.93</v>
          </cell>
        </row>
        <row r="67">
          <cell r="A67">
            <v>65</v>
          </cell>
          <cell r="B67">
            <v>58515.360000000001</v>
          </cell>
          <cell r="C67">
            <v>0</v>
          </cell>
          <cell r="D67">
            <v>141</v>
          </cell>
          <cell r="E67">
            <v>27.93</v>
          </cell>
        </row>
        <row r="68">
          <cell r="A68">
            <v>66</v>
          </cell>
          <cell r="B68">
            <v>59524.35</v>
          </cell>
          <cell r="C68">
            <v>0</v>
          </cell>
          <cell r="D68">
            <v>141</v>
          </cell>
          <cell r="E68">
            <v>27.93</v>
          </cell>
        </row>
        <row r="69">
          <cell r="A69">
            <v>67</v>
          </cell>
          <cell r="B69">
            <v>60524.25</v>
          </cell>
          <cell r="C69">
            <v>0</v>
          </cell>
          <cell r="D69">
            <v>141</v>
          </cell>
          <cell r="E69">
            <v>27.93</v>
          </cell>
        </row>
        <row r="70">
          <cell r="A70">
            <v>68</v>
          </cell>
          <cell r="B70">
            <v>61536.27</v>
          </cell>
          <cell r="C70">
            <v>0</v>
          </cell>
          <cell r="D70">
            <v>141</v>
          </cell>
          <cell r="E70">
            <v>27.93</v>
          </cell>
        </row>
        <row r="73">
          <cell r="B73">
            <v>65481.33</v>
          </cell>
        </row>
        <row r="74">
          <cell r="B74">
            <v>345</v>
          </cell>
        </row>
        <row r="75">
          <cell r="B75">
            <v>345</v>
          </cell>
        </row>
        <row r="76">
          <cell r="B76">
            <v>345</v>
          </cell>
        </row>
      </sheetData>
      <sheetData sheetId="12">
        <row r="4">
          <cell r="A4">
            <v>1</v>
          </cell>
          <cell r="B4">
            <v>0</v>
          </cell>
          <cell r="C4">
            <v>0</v>
          </cell>
        </row>
        <row r="5">
          <cell r="A5">
            <v>2</v>
          </cell>
          <cell r="B5">
            <v>0</v>
          </cell>
          <cell r="C5">
            <v>0</v>
          </cell>
        </row>
        <row r="6">
          <cell r="A6">
            <v>3</v>
          </cell>
          <cell r="B6">
            <v>0</v>
          </cell>
          <cell r="C6">
            <v>0</v>
          </cell>
        </row>
        <row r="7">
          <cell r="A7">
            <v>4</v>
          </cell>
        </row>
        <row r="8">
          <cell r="A8">
            <v>5</v>
          </cell>
          <cell r="B8">
            <v>0</v>
          </cell>
          <cell r="C8">
            <v>0</v>
          </cell>
        </row>
        <row r="9">
          <cell r="A9">
            <v>6</v>
          </cell>
          <cell r="B9">
            <v>0</v>
          </cell>
          <cell r="C9">
            <v>0</v>
          </cell>
        </row>
        <row r="22">
          <cell r="B22" t="str">
            <v>A</v>
          </cell>
          <cell r="C22">
            <v>794.43</v>
          </cell>
        </row>
        <row r="23">
          <cell r="B23" t="str">
            <v>B</v>
          </cell>
          <cell r="C23">
            <v>926.83</v>
          </cell>
        </row>
        <row r="24">
          <cell r="B24" t="str">
            <v>C</v>
          </cell>
          <cell r="C24">
            <v>1059.24</v>
          </cell>
        </row>
        <row r="25">
          <cell r="B25" t="str">
            <v>D</v>
          </cell>
          <cell r="C25">
            <v>1367</v>
          </cell>
        </row>
        <row r="26">
          <cell r="B26" t="str">
            <v>E</v>
          </cell>
          <cell r="C26">
            <v>1456.45</v>
          </cell>
        </row>
        <row r="27">
          <cell r="B27" t="str">
            <v>F</v>
          </cell>
          <cell r="C27">
            <v>1721.26</v>
          </cell>
        </row>
        <row r="28">
          <cell r="B28" t="str">
            <v>G</v>
          </cell>
          <cell r="C28">
            <v>1986.07</v>
          </cell>
        </row>
        <row r="29">
          <cell r="B29" t="str">
            <v>H</v>
          </cell>
          <cell r="C29">
            <v>2383.2800000000002</v>
          </cell>
        </row>
        <row r="33">
          <cell r="B33">
            <v>1</v>
          </cell>
          <cell r="C33">
            <v>631</v>
          </cell>
        </row>
        <row r="34">
          <cell r="B34">
            <v>2</v>
          </cell>
          <cell r="C34">
            <v>631</v>
          </cell>
        </row>
        <row r="38">
          <cell r="B38">
            <v>1</v>
          </cell>
          <cell r="C38">
            <v>162</v>
          </cell>
        </row>
        <row r="39">
          <cell r="B39">
            <v>2</v>
          </cell>
          <cell r="C39">
            <v>162</v>
          </cell>
        </row>
      </sheetData>
      <sheetData sheetId="13">
        <row r="12">
          <cell r="M12">
            <v>0.25030000000000002</v>
          </cell>
          <cell r="N12">
            <v>0.1</v>
          </cell>
        </row>
        <row r="13">
          <cell r="M13">
            <v>0.25030000000000002</v>
          </cell>
          <cell r="N13">
            <v>0.1</v>
          </cell>
        </row>
        <row r="14">
          <cell r="M14">
            <v>0.25030000000000002</v>
          </cell>
          <cell r="N14">
            <v>0.1</v>
          </cell>
        </row>
        <row r="15">
          <cell r="M15">
            <v>0.25030000000000002</v>
          </cell>
          <cell r="N15">
            <v>0.1</v>
          </cell>
        </row>
        <row r="16">
          <cell r="M16">
            <v>0.25030000000000002</v>
          </cell>
          <cell r="N16">
            <v>0.1</v>
          </cell>
        </row>
        <row r="17">
          <cell r="M17">
            <v>0.25030000000000002</v>
          </cell>
          <cell r="N17">
            <v>0.1</v>
          </cell>
        </row>
        <row r="18">
          <cell r="M18">
            <v>0.25030000000000002</v>
          </cell>
          <cell r="N18">
            <v>0.1</v>
          </cell>
        </row>
        <row r="19">
          <cell r="M19">
            <v>0.25030000000000002</v>
          </cell>
          <cell r="N19">
            <v>0.1</v>
          </cell>
        </row>
        <row r="21">
          <cell r="M21">
            <v>0.25030000000000002</v>
          </cell>
          <cell r="N21">
            <v>0.1</v>
          </cell>
        </row>
        <row r="22">
          <cell r="M22">
            <v>0.25030000000000002</v>
          </cell>
          <cell r="N22">
            <v>0.1</v>
          </cell>
        </row>
        <row r="23">
          <cell r="M23">
            <v>0.25030000000000002</v>
          </cell>
          <cell r="N23">
            <v>0.1</v>
          </cell>
        </row>
        <row r="26">
          <cell r="D26" t="str">
            <v>D</v>
          </cell>
          <cell r="M26">
            <v>0.25030000000000002</v>
          </cell>
          <cell r="N26">
            <v>0.1</v>
          </cell>
        </row>
        <row r="27">
          <cell r="M27">
            <v>0.25030000000000002</v>
          </cell>
          <cell r="N27">
            <v>0.1</v>
          </cell>
        </row>
        <row r="28">
          <cell r="M28">
            <v>0.25030000000000002</v>
          </cell>
          <cell r="N28">
            <v>0.1</v>
          </cell>
        </row>
        <row r="33">
          <cell r="M33">
            <v>0.25030000000000002</v>
          </cell>
          <cell r="N33">
            <v>0.1</v>
          </cell>
        </row>
        <row r="34">
          <cell r="M34">
            <v>0.25030000000000002</v>
          </cell>
          <cell r="N34">
            <v>0.1</v>
          </cell>
        </row>
        <row r="35">
          <cell r="M35">
            <v>0.25030000000000002</v>
          </cell>
          <cell r="N35">
            <v>0.1</v>
          </cell>
        </row>
        <row r="36">
          <cell r="M36">
            <v>0.25030000000000002</v>
          </cell>
          <cell r="N36">
            <v>0.1</v>
          </cell>
        </row>
        <row r="37">
          <cell r="M37">
            <v>0.25030000000000002</v>
          </cell>
          <cell r="N37">
            <v>0.1</v>
          </cell>
        </row>
        <row r="38">
          <cell r="M38">
            <v>0.25030000000000002</v>
          </cell>
          <cell r="N38">
            <v>0.1</v>
          </cell>
        </row>
        <row r="39">
          <cell r="M39">
            <v>0.25030000000000002</v>
          </cell>
          <cell r="N39">
            <v>0.1</v>
          </cell>
        </row>
        <row r="40">
          <cell r="M40">
            <v>0.25030000000000002</v>
          </cell>
          <cell r="N40">
            <v>0.1</v>
          </cell>
        </row>
        <row r="41">
          <cell r="M41">
            <v>0.25030000000000002</v>
          </cell>
          <cell r="N41">
            <v>0.1</v>
          </cell>
        </row>
        <row r="42">
          <cell r="M42">
            <v>0.25030000000000002</v>
          </cell>
          <cell r="N42">
            <v>0.1</v>
          </cell>
        </row>
        <row r="43">
          <cell r="M43">
            <v>0.25030000000000002</v>
          </cell>
          <cell r="N43">
            <v>0.1</v>
          </cell>
        </row>
        <row r="44">
          <cell r="M44">
            <v>0.25030000000000002</v>
          </cell>
          <cell r="N44">
            <v>0.1</v>
          </cell>
        </row>
        <row r="45">
          <cell r="M45">
            <v>0.25030000000000002</v>
          </cell>
          <cell r="N45">
            <v>0.1</v>
          </cell>
        </row>
        <row r="46">
          <cell r="M46">
            <v>0.25030000000000002</v>
          </cell>
          <cell r="N46">
            <v>0.1</v>
          </cell>
        </row>
        <row r="47">
          <cell r="M47">
            <v>0.25030000000000002</v>
          </cell>
          <cell r="N47">
            <v>0.1</v>
          </cell>
        </row>
        <row r="48">
          <cell r="M48">
            <v>0.25030000000000002</v>
          </cell>
          <cell r="N48">
            <v>0.1</v>
          </cell>
        </row>
        <row r="49">
          <cell r="M49">
            <v>0.25030000000000002</v>
          </cell>
          <cell r="N49">
            <v>0.1</v>
          </cell>
        </row>
        <row r="50">
          <cell r="M50">
            <v>0.25030000000000002</v>
          </cell>
          <cell r="N50">
            <v>0.1</v>
          </cell>
        </row>
        <row r="51">
          <cell r="M51">
            <v>0.25030000000000002</v>
          </cell>
          <cell r="N51">
            <v>0.1</v>
          </cell>
        </row>
        <row r="52">
          <cell r="M52">
            <v>0.25030000000000002</v>
          </cell>
          <cell r="N52">
            <v>0.1</v>
          </cell>
        </row>
        <row r="56">
          <cell r="M56">
            <v>0.25030000000000002</v>
          </cell>
          <cell r="N56">
            <v>0.08</v>
          </cell>
        </row>
        <row r="57">
          <cell r="M57">
            <v>0.25030000000000002</v>
          </cell>
        </row>
        <row r="58">
          <cell r="M58">
            <v>0.25030000000000002</v>
          </cell>
        </row>
        <row r="59">
          <cell r="M59">
            <v>0.25030000000000002</v>
          </cell>
          <cell r="N59">
            <v>0</v>
          </cell>
        </row>
        <row r="60">
          <cell r="M60">
            <v>0.25030000000000002</v>
          </cell>
          <cell r="N60">
            <v>0.05</v>
          </cell>
        </row>
        <row r="61">
          <cell r="M61">
            <v>0.25030000000000002</v>
          </cell>
          <cell r="N61">
            <v>0.03</v>
          </cell>
        </row>
        <row r="62">
          <cell r="M62">
            <v>0.25030000000000002</v>
          </cell>
          <cell r="N62">
            <v>0.08</v>
          </cell>
        </row>
        <row r="63">
          <cell r="M63">
            <v>0.25030000000000002</v>
          </cell>
          <cell r="N63">
            <v>0.06</v>
          </cell>
        </row>
        <row r="64">
          <cell r="M64">
            <v>0.25030000000000002</v>
          </cell>
          <cell r="N64">
            <v>7.0000000000000007E-2</v>
          </cell>
        </row>
        <row r="65">
          <cell r="M65">
            <v>0.25030000000000002</v>
          </cell>
          <cell r="N65">
            <v>0.06</v>
          </cell>
        </row>
        <row r="66">
          <cell r="M66">
            <v>0.25030000000000002</v>
          </cell>
          <cell r="N66">
            <v>0.06</v>
          </cell>
        </row>
        <row r="67">
          <cell r="M67">
            <v>0.25030000000000002</v>
          </cell>
        </row>
        <row r="68">
          <cell r="M68">
            <v>0.25030000000000002</v>
          </cell>
          <cell r="N68">
            <v>0.06</v>
          </cell>
        </row>
        <row r="69">
          <cell r="M69">
            <v>0.25030000000000002</v>
          </cell>
          <cell r="N69">
            <v>0.124</v>
          </cell>
        </row>
        <row r="70">
          <cell r="M70">
            <v>0.25030000000000002</v>
          </cell>
          <cell r="N70">
            <v>0.1</v>
          </cell>
        </row>
        <row r="71">
          <cell r="M71">
            <v>0.25030000000000002</v>
          </cell>
          <cell r="N71">
            <v>0.124</v>
          </cell>
        </row>
        <row r="72">
          <cell r="M72">
            <v>0.25030000000000002</v>
          </cell>
          <cell r="N72">
            <v>0.1</v>
          </cell>
        </row>
        <row r="73">
          <cell r="M73">
            <v>0.25030000000000002</v>
          </cell>
          <cell r="N73">
            <v>0.124</v>
          </cell>
        </row>
        <row r="74">
          <cell r="M74">
            <v>0.25030000000000002</v>
          </cell>
          <cell r="N74">
            <v>0.1</v>
          </cell>
        </row>
        <row r="75">
          <cell r="M75">
            <v>0.25030000000000002</v>
          </cell>
          <cell r="N75">
            <v>0.124</v>
          </cell>
        </row>
        <row r="76">
          <cell r="M76">
            <v>0.25030000000000002</v>
          </cell>
          <cell r="N76">
            <v>0.1</v>
          </cell>
        </row>
        <row r="77">
          <cell r="M77">
            <v>0.25030000000000002</v>
          </cell>
          <cell r="N77">
            <v>0.124</v>
          </cell>
        </row>
        <row r="78">
          <cell r="M78">
            <v>0.25030000000000002</v>
          </cell>
          <cell r="N78">
            <v>0.124</v>
          </cell>
        </row>
        <row r="79">
          <cell r="M79">
            <v>0.25030000000000002</v>
          </cell>
          <cell r="N79">
            <v>0.124</v>
          </cell>
        </row>
        <row r="80">
          <cell r="M80">
            <v>0.25030000000000002</v>
          </cell>
          <cell r="N80">
            <v>0.124</v>
          </cell>
        </row>
        <row r="81">
          <cell r="M81">
            <v>0.25030000000000002</v>
          </cell>
          <cell r="N81">
            <v>0.124</v>
          </cell>
        </row>
        <row r="82">
          <cell r="M82">
            <v>0.25030000000000002</v>
          </cell>
          <cell r="N82">
            <v>0.124</v>
          </cell>
        </row>
        <row r="83">
          <cell r="M83">
            <v>0.25030000000000002</v>
          </cell>
          <cell r="N83">
            <v>0.124</v>
          </cell>
        </row>
        <row r="84">
          <cell r="M84">
            <v>0.25030000000000002</v>
          </cell>
          <cell r="N84">
            <v>0.124</v>
          </cell>
        </row>
        <row r="85">
          <cell r="M85">
            <v>0.25030000000000002</v>
          </cell>
          <cell r="N85">
            <v>0.124</v>
          </cell>
        </row>
        <row r="86">
          <cell r="M86">
            <v>0.25030000000000002</v>
          </cell>
          <cell r="N86">
            <v>0.124</v>
          </cell>
        </row>
        <row r="87">
          <cell r="M87">
            <v>0.25030000000000002</v>
          </cell>
          <cell r="N87">
            <v>0.124</v>
          </cell>
        </row>
        <row r="88">
          <cell r="M88">
            <v>0.25030000000000002</v>
          </cell>
          <cell r="N88">
            <v>0.124</v>
          </cell>
        </row>
        <row r="89">
          <cell r="M89">
            <v>0.25030000000000002</v>
          </cell>
          <cell r="N89">
            <v>0.124</v>
          </cell>
        </row>
      </sheetData>
      <sheetData sheetId="14"/>
      <sheetData sheetId="15">
        <row r="303">
          <cell r="L303">
            <v>0</v>
          </cell>
        </row>
      </sheetData>
      <sheetData sheetId="16"/>
      <sheetData sheetId="17">
        <row r="137">
          <cell r="E137">
            <v>67079.199478049282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4">
          <cell r="E144">
            <v>0</v>
          </cell>
        </row>
        <row r="145">
          <cell r="E145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>School number not found</v>
          </cell>
          <cell r="N1" t="str">
            <v>School number not found</v>
          </cell>
          <cell r="AP1" t="str">
            <v>Holy Family Catholic Primary</v>
          </cell>
          <cell r="BD1" t="str">
            <v>School number not found</v>
          </cell>
        </row>
        <row r="2">
          <cell r="C2" t="str">
            <v>Teaching staff estimate</v>
          </cell>
          <cell r="BD2" t="str">
            <v>School Budget Plan:  Summary Report by Code</v>
          </cell>
        </row>
        <row r="3">
          <cell r="Q3" t="str">
            <v>Administrative and Clerical Staff</v>
          </cell>
          <cell r="AF3" t="str">
            <v>Technicians and General Assistants</v>
          </cell>
          <cell r="AP3" t="str">
            <v>Premises and meals related staff</v>
          </cell>
        </row>
        <row r="4">
          <cell r="P4" t="str">
            <v>Pay Award</v>
          </cell>
          <cell r="Q4">
            <v>0</v>
          </cell>
          <cell r="AE4" t="str">
            <v>Pay Award</v>
          </cell>
          <cell r="AF4">
            <v>0</v>
          </cell>
          <cell r="AS4" t="str">
            <v>Pay Award</v>
          </cell>
          <cell r="AU4">
            <v>0</v>
          </cell>
          <cell r="BD4" t="str">
            <v>CFR Code/Description</v>
          </cell>
          <cell r="BE4" t="str">
            <v>Expenditure Code</v>
          </cell>
          <cell r="BF4" t="str">
            <v xml:space="preserve"> This Year's Budget</v>
          </cell>
          <cell r="BG4" t="str">
            <v>Cost per Pupil</v>
          </cell>
          <cell r="BH4" t="str">
            <v>Percent of Total</v>
          </cell>
          <cell r="BI4" t="str">
            <v>Comments for HT/GB</v>
          </cell>
        </row>
        <row r="5">
          <cell r="B5" t="str">
            <v>Number of Posts</v>
          </cell>
          <cell r="E5" t="str">
            <v>Cost of posts</v>
          </cell>
          <cell r="N5" t="str">
            <v>Name</v>
          </cell>
          <cell r="O5" t="str">
            <v>Scale</v>
          </cell>
          <cell r="AB5" t="str">
            <v>Name</v>
          </cell>
          <cell r="AD5" t="str">
            <v>Scale</v>
          </cell>
        </row>
        <row r="6">
          <cell r="B6" t="str">
            <v>Apr to Aug</v>
          </cell>
          <cell r="C6" t="str">
            <v>Sep to Dec</v>
          </cell>
          <cell r="D6" t="str">
            <v>Jan to Mar</v>
          </cell>
          <cell r="E6" t="str">
            <v>Apr to Aug</v>
          </cell>
          <cell r="F6" t="str">
            <v>Sep to Dec</v>
          </cell>
          <cell r="G6" t="str">
            <v>Jan to Mar</v>
          </cell>
          <cell r="H6" t="str">
            <v>Full Year</v>
          </cell>
          <cell r="I6" t="str">
            <v>Basic Salary</v>
          </cell>
          <cell r="J6" t="str">
            <v>Superann</v>
          </cell>
          <cell r="K6" t="str">
            <v>NI</v>
          </cell>
          <cell r="L6" t="str">
            <v>NOTES</v>
          </cell>
          <cell r="P6" t="str">
            <v>Annual Hours</v>
          </cell>
          <cell r="T6" t="str">
            <v>Cost of  posts</v>
          </cell>
          <cell r="AE6" t="str">
            <v>Annual Hours</v>
          </cell>
          <cell r="AI6" t="str">
            <v>Cost of  posts</v>
          </cell>
        </row>
        <row r="7">
          <cell r="A7" t="str">
            <v xml:space="preserve">Head </v>
          </cell>
          <cell r="P7" t="str">
            <v>Apr to Aug</v>
          </cell>
          <cell r="Q7" t="str">
            <v>Sep to Dec</v>
          </cell>
          <cell r="R7" t="str">
            <v>Jan to Mar</v>
          </cell>
          <cell r="S7" t="str">
            <v>Apr to Aug</v>
          </cell>
          <cell r="T7" t="str">
            <v>Sep to Dec</v>
          </cell>
          <cell r="U7" t="str">
            <v>Jan to Mar</v>
          </cell>
          <cell r="V7" t="str">
            <v>Full Year</v>
          </cell>
          <cell r="W7" t="str">
            <v>Basic Salary</v>
          </cell>
          <cell r="X7" t="str">
            <v>Superann</v>
          </cell>
          <cell r="Y7" t="str">
            <v>NI</v>
          </cell>
          <cell r="AE7" t="str">
            <v>Apr to Aug</v>
          </cell>
          <cell r="AF7" t="str">
            <v>Sep to Dec</v>
          </cell>
          <cell r="AG7" t="str">
            <v>Jan to Mar</v>
          </cell>
          <cell r="AH7" t="str">
            <v>Apr to Aug</v>
          </cell>
          <cell r="AI7" t="str">
            <v>Sep to Dec</v>
          </cell>
          <cell r="AJ7" t="str">
            <v>Jan to Mar</v>
          </cell>
          <cell r="AK7" t="str">
            <v>Full Year</v>
          </cell>
          <cell r="AL7" t="str">
            <v>Basic Salary</v>
          </cell>
          <cell r="AM7" t="str">
            <v>Superann</v>
          </cell>
          <cell r="AN7" t="str">
            <v>NI</v>
          </cell>
          <cell r="BD7" t="str">
            <v>E26 - Agency Supply Teachers</v>
          </cell>
          <cell r="BE7" t="str">
            <v>1706690070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AQ8" t="str">
            <v>Grade</v>
          </cell>
          <cell r="AR8" t="str">
            <v>No Staff</v>
          </cell>
          <cell r="AS8" t="str">
            <v>No Staff</v>
          </cell>
          <cell r="AT8" t="str">
            <v>No Staff</v>
          </cell>
          <cell r="AU8" t="str">
            <v>Cost of posts</v>
          </cell>
          <cell r="BD8" t="str">
            <v>E27 - Supply Education Support Staff</v>
          </cell>
          <cell r="BE8" t="str">
            <v>1706690075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A9" t="str">
            <v>Deputy Head and Assistant Head</v>
          </cell>
          <cell r="L9">
            <v>0</v>
          </cell>
          <cell r="N9">
            <v>0</v>
          </cell>
          <cell r="O9">
            <v>1</v>
          </cell>
          <cell r="P9">
            <v>1610</v>
          </cell>
          <cell r="Q9">
            <v>1610</v>
          </cell>
          <cell r="R9">
            <v>1610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B9">
            <v>0</v>
          </cell>
          <cell r="AD9">
            <v>1</v>
          </cell>
          <cell r="AE9">
            <v>1610</v>
          </cell>
          <cell r="AF9">
            <v>1610</v>
          </cell>
          <cell r="AG9">
            <v>1610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 t="str">
            <v xml:space="preserve">Caretakers </v>
          </cell>
          <cell r="AR9" t="str">
            <v>Apr to Aug</v>
          </cell>
          <cell r="AS9" t="str">
            <v>Sep to Dec</v>
          </cell>
          <cell r="AT9" t="str">
            <v>Jan to Mar</v>
          </cell>
          <cell r="AU9" t="str">
            <v>Apr to Aug</v>
          </cell>
          <cell r="AV9" t="str">
            <v>Sep to Dec</v>
          </cell>
          <cell r="AW9" t="str">
            <v>Jan to Mar</v>
          </cell>
          <cell r="AX9" t="str">
            <v>Full Year</v>
          </cell>
          <cell r="AY9" t="str">
            <v>Basic Salary</v>
          </cell>
          <cell r="AZ9" t="str">
            <v>Superann</v>
          </cell>
          <cell r="BA9" t="str">
            <v>NI</v>
          </cell>
          <cell r="BD9" t="str">
            <v>E28 - Supply Admin &amp; Clerical</v>
          </cell>
          <cell r="BE9" t="str">
            <v>1706690076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1</v>
          </cell>
          <cell r="P10">
            <v>1610</v>
          </cell>
          <cell r="Q10">
            <v>1610</v>
          </cell>
          <cell r="R10">
            <v>1610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D10">
            <v>1</v>
          </cell>
          <cell r="AE10">
            <v>1610</v>
          </cell>
          <cell r="AF10">
            <v>1610</v>
          </cell>
          <cell r="AG10">
            <v>1610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 t="str">
            <v>Caretaker</v>
          </cell>
          <cell r="AQ10">
            <v>1</v>
          </cell>
          <cell r="AR10">
            <v>1</v>
          </cell>
          <cell r="AS10">
            <v>1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D10" t="str">
            <v>E14 - Supply Caretakers &amp; Cleaners</v>
          </cell>
          <cell r="BE10" t="str">
            <v>1706690077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1</v>
          </cell>
          <cell r="P11">
            <v>1610</v>
          </cell>
          <cell r="Q11">
            <v>1610</v>
          </cell>
          <cell r="R11">
            <v>1610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D11">
            <v>1</v>
          </cell>
          <cell r="AE11">
            <v>1610</v>
          </cell>
          <cell r="AF11">
            <v>1610</v>
          </cell>
          <cell r="AG11">
            <v>1610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 t="str">
            <v>Caretaker</v>
          </cell>
          <cell r="AQ11">
            <v>1</v>
          </cell>
          <cell r="AR11">
            <v>1</v>
          </cell>
          <cell r="AS11">
            <v>1</v>
          </cell>
          <cell r="AT11">
            <v>1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D11" t="str">
            <v>E05 - School Administrators</v>
          </cell>
          <cell r="BE11" t="str">
            <v>1706690110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1</v>
          </cell>
          <cell r="P12">
            <v>1150</v>
          </cell>
          <cell r="Q12">
            <v>1150</v>
          </cell>
          <cell r="R12">
            <v>1150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B12">
            <v>0</v>
          </cell>
          <cell r="AD12">
            <v>1</v>
          </cell>
          <cell r="AE12">
            <v>1610</v>
          </cell>
          <cell r="AF12">
            <v>1610</v>
          </cell>
          <cell r="AG12">
            <v>1610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 t="str">
            <v>Assistant Caretaker - 1</v>
          </cell>
          <cell r="AQ12">
            <v>1</v>
          </cell>
          <cell r="AR12">
            <v>1</v>
          </cell>
          <cell r="AS12">
            <v>1</v>
          </cell>
          <cell r="AT12">
            <v>1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D12" t="str">
            <v>E03 - Welfare Assts, NNEB &amp; Class. Assts</v>
          </cell>
          <cell r="BE12" t="str">
            <v>1706690120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1</v>
          </cell>
          <cell r="P13">
            <v>1610</v>
          </cell>
          <cell r="Q13">
            <v>1610</v>
          </cell>
          <cell r="R13">
            <v>1610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D13">
            <v>1</v>
          </cell>
          <cell r="AE13">
            <v>1610</v>
          </cell>
          <cell r="AF13">
            <v>1610</v>
          </cell>
          <cell r="AG13">
            <v>1610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 t="str">
            <v xml:space="preserve">Assistant Caretaker - 2 </v>
          </cell>
          <cell r="AQ13">
            <v>1</v>
          </cell>
          <cell r="AR13">
            <v>1</v>
          </cell>
          <cell r="AS13">
            <v>1</v>
          </cell>
          <cell r="AT13">
            <v>1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D13" t="str">
            <v>E03 - Education Welfare Officer (School)</v>
          </cell>
          <cell r="BE13" t="str">
            <v>1706690121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1</v>
          </cell>
          <cell r="P14">
            <v>1610</v>
          </cell>
          <cell r="Q14">
            <v>1610</v>
          </cell>
          <cell r="R14">
            <v>1610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D14">
            <v>1</v>
          </cell>
          <cell r="AE14">
            <v>1610</v>
          </cell>
          <cell r="AF14">
            <v>1610</v>
          </cell>
          <cell r="AG14">
            <v>1610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 t="str">
            <v xml:space="preserve">Assistant Caretaker - 3 </v>
          </cell>
          <cell r="AQ14">
            <v>1</v>
          </cell>
          <cell r="AR14">
            <v>1</v>
          </cell>
          <cell r="AS14">
            <v>1</v>
          </cell>
          <cell r="AT14">
            <v>1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D14" t="str">
            <v>E03 - Education Technicians</v>
          </cell>
          <cell r="BE14" t="str">
            <v>1706690130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1</v>
          </cell>
          <cell r="P15">
            <v>1610</v>
          </cell>
          <cell r="Q15">
            <v>1610</v>
          </cell>
          <cell r="R15">
            <v>1610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B15">
            <v>0</v>
          </cell>
          <cell r="AD15">
            <v>1</v>
          </cell>
          <cell r="AE15">
            <v>1610</v>
          </cell>
          <cell r="AF15">
            <v>1610</v>
          </cell>
          <cell r="AG15">
            <v>1610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 t="str">
            <v>Assistant Caretaker Cover - 1</v>
          </cell>
          <cell r="AQ15">
            <v>1</v>
          </cell>
          <cell r="AR15">
            <v>1</v>
          </cell>
          <cell r="AS15">
            <v>1</v>
          </cell>
          <cell r="AT15">
            <v>1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D15" t="str">
            <v>E03 - Education Accompanists</v>
          </cell>
          <cell r="BE15" t="str">
            <v>1706690140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1</v>
          </cell>
          <cell r="P16">
            <v>1610</v>
          </cell>
          <cell r="Q16">
            <v>1610</v>
          </cell>
          <cell r="R16">
            <v>1610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D16">
            <v>1</v>
          </cell>
          <cell r="AE16">
            <v>1610</v>
          </cell>
          <cell r="AF16">
            <v>1610</v>
          </cell>
          <cell r="AG16">
            <v>1610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P16" t="str">
            <v>Assistant Caretaker Cover - 2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D16" t="str">
            <v>E03 - Education Social Workers (High schools)</v>
          </cell>
          <cell r="BE16" t="str">
            <v>1706690160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1</v>
          </cell>
          <cell r="P17">
            <v>1610</v>
          </cell>
          <cell r="Q17">
            <v>1610</v>
          </cell>
          <cell r="R17">
            <v>1610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D17">
            <v>1</v>
          </cell>
          <cell r="AE17">
            <v>1610</v>
          </cell>
          <cell r="AF17">
            <v>1610</v>
          </cell>
          <cell r="AG17">
            <v>1610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 t="str">
            <v>Assistant Caretaker Cover - 3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D17" t="str">
            <v>E03 - Pupil focused Extended school - staff</v>
          </cell>
          <cell r="BE17" t="str">
            <v>1706690190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1</v>
          </cell>
          <cell r="P18">
            <v>1610</v>
          </cell>
          <cell r="Q18">
            <v>1610</v>
          </cell>
          <cell r="R18">
            <v>1610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B18">
            <v>0</v>
          </cell>
          <cell r="AD18">
            <v>1</v>
          </cell>
          <cell r="AE18">
            <v>1610</v>
          </cell>
          <cell r="AF18">
            <v>1610</v>
          </cell>
          <cell r="AG18">
            <v>1610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 t="str">
            <v>Totals</v>
          </cell>
          <cell r="AU18">
            <v>0</v>
          </cell>
          <cell r="AV18">
            <v>0</v>
          </cell>
          <cell r="BA18">
            <v>0</v>
          </cell>
          <cell r="BD18" t="str">
            <v>E31 - Community focused Extended school - staff</v>
          </cell>
          <cell r="BE18" t="str">
            <v>1706690191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1</v>
          </cell>
          <cell r="P19">
            <v>1610</v>
          </cell>
          <cell r="Q19">
            <v>1610</v>
          </cell>
          <cell r="R19">
            <v>1610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B19">
            <v>0</v>
          </cell>
          <cell r="AD19">
            <v>1</v>
          </cell>
          <cell r="AE19">
            <v>1610</v>
          </cell>
          <cell r="AF19">
            <v>1610</v>
          </cell>
          <cell r="AG19">
            <v>1610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 t="str">
            <v>Allowances: Hourly paid</v>
          </cell>
          <cell r="AR19" t="str">
            <v>No Staff</v>
          </cell>
          <cell r="AS19" t="str">
            <v>No Staff</v>
          </cell>
          <cell r="AT19" t="str">
            <v>No Staff</v>
          </cell>
          <cell r="AU19" t="str">
            <v>Cost of allowances</v>
          </cell>
          <cell r="BD19" t="str">
            <v>E08 - PRC - Lump Sum</v>
          </cell>
          <cell r="BE19" t="str">
            <v>1706690210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1</v>
          </cell>
          <cell r="P20">
            <v>1610</v>
          </cell>
          <cell r="Q20">
            <v>1610</v>
          </cell>
          <cell r="R20">
            <v>1610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D20">
            <v>1</v>
          </cell>
          <cell r="AE20">
            <v>1610</v>
          </cell>
          <cell r="AF20">
            <v>1610</v>
          </cell>
          <cell r="AG20">
            <v>1610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 t="str">
            <v>Grade</v>
          </cell>
          <cell r="AR20" t="str">
            <v>Apr to Aug</v>
          </cell>
          <cell r="AS20" t="str">
            <v>Sep to Dec</v>
          </cell>
          <cell r="AT20" t="str">
            <v>Jan to Mar</v>
          </cell>
          <cell r="AU20" t="str">
            <v>Apr to Aug</v>
          </cell>
          <cell r="AV20" t="str">
            <v>Sep to Dec</v>
          </cell>
          <cell r="AW20" t="str">
            <v>Jan to Mar</v>
          </cell>
          <cell r="AX20" t="str">
            <v>Full Year</v>
          </cell>
          <cell r="AY20" t="str">
            <v>Basic Salary</v>
          </cell>
          <cell r="AZ20" t="str">
            <v>Superann</v>
          </cell>
          <cell r="BA20" t="str">
            <v>NI</v>
          </cell>
          <cell r="BD20" t="str">
            <v>E08 - PRC - Annual Allowance</v>
          </cell>
          <cell r="BE20" t="str">
            <v>1706690220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1</v>
          </cell>
          <cell r="P21">
            <v>1610</v>
          </cell>
          <cell r="Q21">
            <v>1610</v>
          </cell>
          <cell r="R21">
            <v>1610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B21">
            <v>0</v>
          </cell>
          <cell r="AD21">
            <v>1</v>
          </cell>
          <cell r="AE21">
            <v>1610</v>
          </cell>
          <cell r="AF21">
            <v>1610</v>
          </cell>
          <cell r="AG21">
            <v>1610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P21" t="str">
            <v>Nursery</v>
          </cell>
          <cell r="AQ21">
            <v>0</v>
          </cell>
          <cell r="AR21">
            <v>1</v>
          </cell>
          <cell r="AS21">
            <v>1</v>
          </cell>
          <cell r="AT21">
            <v>1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D21" t="str">
            <v>E07 - SMSAs</v>
          </cell>
          <cell r="BE21" t="str">
            <v>1706690315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1</v>
          </cell>
          <cell r="P22">
            <v>1610</v>
          </cell>
          <cell r="Q22">
            <v>1610</v>
          </cell>
          <cell r="R22">
            <v>1610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B22">
            <v>0</v>
          </cell>
          <cell r="AD22">
            <v>1</v>
          </cell>
          <cell r="AE22">
            <v>1610</v>
          </cell>
          <cell r="AF22">
            <v>1610</v>
          </cell>
          <cell r="AG22">
            <v>1610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 t="str">
            <v>C/T O/Time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D22" t="str">
            <v>E04 - Wages - Caretakers</v>
          </cell>
          <cell r="BE22" t="str">
            <v>1706690320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1</v>
          </cell>
          <cell r="P23">
            <v>1610</v>
          </cell>
          <cell r="Q23">
            <v>1610</v>
          </cell>
          <cell r="R23">
            <v>1610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D23">
            <v>1</v>
          </cell>
          <cell r="AE23">
            <v>1610</v>
          </cell>
          <cell r="AF23">
            <v>1610</v>
          </cell>
          <cell r="AG23">
            <v>1610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 t="str">
            <v>Ass O/Time</v>
          </cell>
          <cell r="AQ23">
            <v>0</v>
          </cell>
          <cell r="AR23">
            <v>1</v>
          </cell>
          <cell r="AS23">
            <v>1</v>
          </cell>
          <cell r="AT23">
            <v>1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D23" t="str">
            <v>E04 - Wages  - Cleaners</v>
          </cell>
          <cell r="BE23" t="str">
            <v>1706690330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1</v>
          </cell>
          <cell r="P24">
            <v>1610</v>
          </cell>
          <cell r="Q24">
            <v>1610</v>
          </cell>
          <cell r="R24">
            <v>1610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D24">
            <v>1</v>
          </cell>
          <cell r="AE24">
            <v>1610</v>
          </cell>
          <cell r="AF24">
            <v>1610</v>
          </cell>
          <cell r="AG24">
            <v>1610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U24">
            <v>0</v>
          </cell>
          <cell r="AV24">
            <v>0</v>
          </cell>
          <cell r="BA24">
            <v>0</v>
          </cell>
          <cell r="BD24" t="str">
            <v>E07 - Home To School Escorts</v>
          </cell>
          <cell r="BE24" t="str">
            <v>1706690340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</row>
        <row r="25">
          <cell r="A25" t="str">
            <v>Mainscale Teachers (Qualified)</v>
          </cell>
          <cell r="L25">
            <v>0</v>
          </cell>
          <cell r="N25">
            <v>0</v>
          </cell>
          <cell r="O25">
            <v>1</v>
          </cell>
          <cell r="P25">
            <v>1610</v>
          </cell>
          <cell r="Q25">
            <v>1610</v>
          </cell>
          <cell r="R25">
            <v>1610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1</v>
          </cell>
          <cell r="AE25">
            <v>1610</v>
          </cell>
          <cell r="AF25">
            <v>1610</v>
          </cell>
          <cell r="AG25">
            <v>1610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 t="str">
            <v>Allowances: Weekly/Flat Rate</v>
          </cell>
          <cell r="AR25" t="str">
            <v>No Staff</v>
          </cell>
          <cell r="AS25" t="str">
            <v>No Staff</v>
          </cell>
          <cell r="AT25" t="str">
            <v>No Staff</v>
          </cell>
          <cell r="AU25" t="str">
            <v>Cost of allowances</v>
          </cell>
          <cell r="BD25" t="str">
            <v>E06 - Catering staff</v>
          </cell>
          <cell r="BE25" t="str">
            <v>1706690370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1</v>
          </cell>
          <cell r="P26">
            <v>1610</v>
          </cell>
          <cell r="Q26">
            <v>1610</v>
          </cell>
          <cell r="R26">
            <v>1610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D26">
            <v>1</v>
          </cell>
          <cell r="AE26">
            <v>1610</v>
          </cell>
          <cell r="AF26">
            <v>1610</v>
          </cell>
          <cell r="AG26">
            <v>1610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Q26" t="str">
            <v>Grade</v>
          </cell>
          <cell r="AR26" t="str">
            <v>Apr to Aug</v>
          </cell>
          <cell r="AS26" t="str">
            <v>Sep to Dec</v>
          </cell>
          <cell r="AT26" t="str">
            <v>Jan to Mar</v>
          </cell>
          <cell r="AU26" t="str">
            <v>Apr to Aug</v>
          </cell>
          <cell r="AV26" t="str">
            <v>Sep to Dec</v>
          </cell>
          <cell r="AW26" t="str">
            <v>Jan to Mar</v>
          </cell>
          <cell r="AX26" t="str">
            <v>Full Year</v>
          </cell>
          <cell r="AY26" t="str">
            <v>Basic Salary</v>
          </cell>
          <cell r="AZ26" t="str">
            <v>Superann</v>
          </cell>
          <cell r="BA26" t="str">
            <v>NI</v>
          </cell>
          <cell r="BD26" t="str">
            <v>E08 - Redundancy Payments</v>
          </cell>
          <cell r="BE26" t="str">
            <v>1706690540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1</v>
          </cell>
          <cell r="P27">
            <v>1610</v>
          </cell>
          <cell r="Q27">
            <v>1610</v>
          </cell>
          <cell r="R27">
            <v>1610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B27">
            <v>0</v>
          </cell>
          <cell r="AD27">
            <v>1</v>
          </cell>
          <cell r="AE27">
            <v>1610</v>
          </cell>
          <cell r="AF27">
            <v>1610</v>
          </cell>
          <cell r="AG27">
            <v>1610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P27" t="str">
            <v>Council Tax Allowance</v>
          </cell>
          <cell r="AQ27" t="str">
            <v>D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D27" t="str">
            <v>E01 - Teachers Salaries</v>
          </cell>
          <cell r="BE27" t="str">
            <v>1706690710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1</v>
          </cell>
          <cell r="P28">
            <v>1610</v>
          </cell>
          <cell r="Q28">
            <v>1610</v>
          </cell>
          <cell r="R28">
            <v>1610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0</v>
          </cell>
          <cell r="AD28">
            <v>1</v>
          </cell>
          <cell r="AE28">
            <v>1610</v>
          </cell>
          <cell r="AF28">
            <v>1610</v>
          </cell>
          <cell r="AG28">
            <v>1610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 t="str">
            <v>Emoluments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D28" t="str">
            <v>E01 - P/T - Sess.Fees (Education)</v>
          </cell>
          <cell r="BE28" t="str">
            <v>1706690720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1</v>
          </cell>
          <cell r="P29">
            <v>1610</v>
          </cell>
          <cell r="Q29">
            <v>1610</v>
          </cell>
          <cell r="R29">
            <v>1610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1</v>
          </cell>
          <cell r="AE29">
            <v>1610</v>
          </cell>
          <cell r="AF29">
            <v>1610</v>
          </cell>
          <cell r="AG29">
            <v>1610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 t="str">
            <v>Fire Warden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 t="str">
            <v>E03 - Foreign Language Assts.</v>
          </cell>
          <cell r="BE29" t="str">
            <v>1706690780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1</v>
          </cell>
          <cell r="P30">
            <v>1610</v>
          </cell>
          <cell r="Q30">
            <v>1610</v>
          </cell>
          <cell r="R30">
            <v>1610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1</v>
          </cell>
          <cell r="AE30">
            <v>1610</v>
          </cell>
          <cell r="AF30">
            <v>1610</v>
          </cell>
          <cell r="AG30">
            <v>1610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 t="str">
            <v>Totals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1</v>
          </cell>
          <cell r="P31">
            <v>1610</v>
          </cell>
          <cell r="Q31">
            <v>1610</v>
          </cell>
          <cell r="R31">
            <v>1610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1</v>
          </cell>
          <cell r="AE31">
            <v>1610</v>
          </cell>
          <cell r="AF31">
            <v>1610</v>
          </cell>
          <cell r="AG31">
            <v>1610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 t="str">
            <v>Caretaker  Totals</v>
          </cell>
          <cell r="AU31">
            <v>0</v>
          </cell>
          <cell r="AV31">
            <v>0</v>
          </cell>
          <cell r="BA31">
            <v>0</v>
          </cell>
          <cell r="BD31" t="str">
            <v>EMPLOYEES</v>
          </cell>
          <cell r="BF31">
            <v>0</v>
          </cell>
          <cell r="BG31" t="e">
            <v>#REF!</v>
          </cell>
          <cell r="BH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1</v>
          </cell>
          <cell r="P32">
            <v>1610</v>
          </cell>
          <cell r="Q32">
            <v>1610</v>
          </cell>
          <cell r="R32">
            <v>1610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D32">
            <v>1</v>
          </cell>
          <cell r="AE32">
            <v>1610</v>
          </cell>
          <cell r="AF32">
            <v>1610</v>
          </cell>
          <cell r="AG32">
            <v>1610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 t="str">
            <v>Cleaners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1</v>
          </cell>
          <cell r="P33">
            <v>1610</v>
          </cell>
          <cell r="Q33">
            <v>1610</v>
          </cell>
          <cell r="R33">
            <v>1610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D33">
            <v>1</v>
          </cell>
          <cell r="AE33">
            <v>1610</v>
          </cell>
          <cell r="AF33">
            <v>1610</v>
          </cell>
          <cell r="AG33">
            <v>1610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 t="str">
            <v xml:space="preserve">Cleaner  </v>
          </cell>
          <cell r="AQ33">
            <v>1</v>
          </cell>
          <cell r="AR33">
            <v>1</v>
          </cell>
          <cell r="AS33">
            <v>1</v>
          </cell>
          <cell r="AT33">
            <v>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D33" t="str">
            <v>E09 - Staff Training Course Fees</v>
          </cell>
          <cell r="BE33" t="str">
            <v>1706690081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1</v>
          </cell>
          <cell r="P34">
            <v>1610</v>
          </cell>
          <cell r="Q34">
            <v>1610</v>
          </cell>
          <cell r="R34">
            <v>1610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1</v>
          </cell>
          <cell r="AE34">
            <v>1610</v>
          </cell>
          <cell r="AF34">
            <v>1610</v>
          </cell>
          <cell r="AG34">
            <v>1610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 t="str">
            <v xml:space="preserve">Cleaner  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D34" t="str">
            <v>E08 - Advertising - Teaching</v>
          </cell>
          <cell r="BE34" t="str">
            <v>1706690521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1</v>
          </cell>
          <cell r="P35">
            <v>1610</v>
          </cell>
          <cell r="Q35">
            <v>1610</v>
          </cell>
          <cell r="R35">
            <v>1610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1</v>
          </cell>
          <cell r="AE35">
            <v>1610</v>
          </cell>
          <cell r="AF35">
            <v>1610</v>
          </cell>
          <cell r="AG35">
            <v>1610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 t="str">
            <v xml:space="preserve">Cleaner  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D35" t="str">
            <v>E08 - Advertising - Non-Teaching</v>
          </cell>
          <cell r="BE35" t="str">
            <v>1706690522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1</v>
          </cell>
          <cell r="P36">
            <v>1610</v>
          </cell>
          <cell r="Q36">
            <v>1610</v>
          </cell>
          <cell r="R36">
            <v>1610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1</v>
          </cell>
          <cell r="AE36">
            <v>1610</v>
          </cell>
          <cell r="AF36">
            <v>1610</v>
          </cell>
          <cell r="AG36">
            <v>1610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P36" t="str">
            <v xml:space="preserve">Cleaner  </v>
          </cell>
          <cell r="AQ36">
            <v>1</v>
          </cell>
          <cell r="AR36">
            <v>1</v>
          </cell>
          <cell r="AS36">
            <v>1</v>
          </cell>
          <cell r="AT36">
            <v>1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D36" t="str">
            <v>E08 - Gratuities On Retirmnt/Death</v>
          </cell>
          <cell r="BE36" t="str">
            <v>1706690570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1</v>
          </cell>
          <cell r="P37">
            <v>1610</v>
          </cell>
          <cell r="Q37">
            <v>1610</v>
          </cell>
          <cell r="R37">
            <v>1610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 t="str">
            <v>TOTAL Technician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P37" t="str">
            <v xml:space="preserve">Cleaner  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1</v>
          </cell>
          <cell r="P38">
            <v>1610</v>
          </cell>
          <cell r="Q38">
            <v>1610</v>
          </cell>
          <cell r="R38">
            <v>1610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P38" t="str">
            <v xml:space="preserve">Cleaner  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D38" t="str">
            <v>INDIRECT EMPLOYESS</v>
          </cell>
          <cell r="BF38">
            <v>0</v>
          </cell>
          <cell r="BG38" t="e">
            <v>#REF!</v>
          </cell>
          <cell r="BH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P39" t="str">
            <v xml:space="preserve">Cleaner  </v>
          </cell>
          <cell r="AQ39">
            <v>1</v>
          </cell>
          <cell r="AR39">
            <v>1</v>
          </cell>
          <cell r="AS39">
            <v>1</v>
          </cell>
          <cell r="AT39">
            <v>1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P40" t="str">
            <v xml:space="preserve">Cleaner  </v>
          </cell>
          <cell r="AQ40">
            <v>1</v>
          </cell>
          <cell r="AR40">
            <v>1</v>
          </cell>
          <cell r="AS40">
            <v>1</v>
          </cell>
          <cell r="AT40">
            <v>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D40" t="str">
            <v>E16 - Gas</v>
          </cell>
          <cell r="BE40" t="str">
            <v>1706691090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 t="str">
            <v>First Aid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P41" t="str">
            <v xml:space="preserve">Cleaner  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D41" t="str">
            <v>E16 - Fuel Oil</v>
          </cell>
          <cell r="BE41" t="str">
            <v>1706691110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 t="str">
            <v>Qualifn A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P42" t="str">
            <v xml:space="preserve">Cleaner  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D42" t="str">
            <v>E16 - Electricity</v>
          </cell>
          <cell r="BE42" t="str">
            <v>1706691120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 t="str">
            <v>Qualifn B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P43" t="str">
            <v xml:space="preserve">Cleaner  </v>
          </cell>
          <cell r="AQ43">
            <v>1</v>
          </cell>
          <cell r="AR43">
            <v>1</v>
          </cell>
          <cell r="AS43">
            <v>1</v>
          </cell>
          <cell r="AT43">
            <v>1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D43" t="str">
            <v>E15 - Water</v>
          </cell>
          <cell r="BE43" t="str">
            <v>1706691140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 t="str">
            <v>Qualifn C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P44" t="str">
            <v xml:space="preserve">Cleaner  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D44" t="str">
            <v>E18 - Rents</v>
          </cell>
          <cell r="BE44" t="str">
            <v>1706691200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 t="str">
            <v>Fire Warden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P45" t="str">
            <v xml:space="preserve">Cleaner  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D45" t="str">
            <v>E17 - Rates</v>
          </cell>
          <cell r="BE45" t="str">
            <v>1706691240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P46" t="str">
            <v xml:space="preserve">Cleaner  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D46" t="str">
            <v>E23 - Insurance</v>
          </cell>
          <cell r="BE46" t="str">
            <v>1706691260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 t="str">
            <v>TOTAL Admin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P47" t="str">
            <v xml:space="preserve">Cleaner  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D47" t="str">
            <v>E11 - Public Liability Insurance</v>
          </cell>
          <cell r="BE47" t="str">
            <v>1706691263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AP48" t="str">
            <v xml:space="preserve">Cleaner  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D48" t="str">
            <v xml:space="preserve">E14 - Cleaning Contract </v>
          </cell>
          <cell r="BE48" t="str">
            <v>1706691300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P49" t="str">
            <v xml:space="preserve">Cleaner  </v>
          </cell>
          <cell r="AQ49">
            <v>1</v>
          </cell>
          <cell r="AR49">
            <v>1</v>
          </cell>
          <cell r="AS49">
            <v>1</v>
          </cell>
          <cell r="AT49">
            <v>1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D49" t="str">
            <v>E12 - R &amp; M Works</v>
          </cell>
          <cell r="BE49" t="str">
            <v>1706691410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AP50" t="str">
            <v xml:space="preserve">Cleaner  </v>
          </cell>
          <cell r="AQ50">
            <v>1</v>
          </cell>
          <cell r="AR50">
            <v>1</v>
          </cell>
          <cell r="AS50">
            <v>1</v>
          </cell>
          <cell r="AT50">
            <v>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D50" t="str">
            <v>E12 - Redecoration</v>
          </cell>
          <cell r="BE50" t="str">
            <v>1706691420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AP51" t="str">
            <v xml:space="preserve">Cleaner  </v>
          </cell>
          <cell r="AQ51">
            <v>1</v>
          </cell>
          <cell r="AR51">
            <v>1</v>
          </cell>
          <cell r="AS51">
            <v>1</v>
          </cell>
          <cell r="AT51">
            <v>1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D51" t="str">
            <v xml:space="preserve">E13 - Grounds Maintenance </v>
          </cell>
          <cell r="BE51" t="str">
            <v>1706691470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AP52" t="str">
            <v xml:space="preserve">Cleaner  </v>
          </cell>
          <cell r="AQ52">
            <v>1</v>
          </cell>
          <cell r="AR52">
            <v>1</v>
          </cell>
          <cell r="AS52">
            <v>1</v>
          </cell>
          <cell r="AT52">
            <v>1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D52" t="str">
            <v>E12 - Capital Improvements - Specialist Schools (Building Improvements)</v>
          </cell>
          <cell r="BE52" t="str">
            <v>1706691500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AP53" t="str">
            <v>Cleaners Totals</v>
          </cell>
          <cell r="AR53">
            <v>20</v>
          </cell>
          <cell r="AS53">
            <v>20</v>
          </cell>
          <cell r="AU53">
            <v>0</v>
          </cell>
          <cell r="AV53">
            <v>0</v>
          </cell>
          <cell r="BA53">
            <v>0</v>
          </cell>
          <cell r="BD53" t="str">
            <v>E12 - R &amp; M Architects - Fabric</v>
          </cell>
          <cell r="BE53" t="str">
            <v>1706691520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AP54" t="str">
            <v>SMSA's</v>
          </cell>
          <cell r="BD54" t="str">
            <v>E12 - R &amp; M Electrical</v>
          </cell>
          <cell r="BE54" t="str">
            <v>1706691530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AP55" t="str">
            <v xml:space="preserve">SMSA </v>
          </cell>
          <cell r="AQ55">
            <v>1</v>
          </cell>
          <cell r="AR55">
            <v>1</v>
          </cell>
          <cell r="AS55">
            <v>1</v>
          </cell>
          <cell r="AT55">
            <v>1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D55" t="str">
            <v>E12 - R &amp; M Mechanical</v>
          </cell>
          <cell r="BE55" t="str">
            <v>1706691540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AP56" t="str">
            <v xml:space="preserve">SMSA 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D56" t="str">
            <v>E24 - Charge Shared Sports Grds</v>
          </cell>
          <cell r="BE56" t="str">
            <v>1706691800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AP57" t="str">
            <v xml:space="preserve">SMSA </v>
          </cell>
          <cell r="AQ57">
            <v>1</v>
          </cell>
          <cell r="AR57">
            <v>1</v>
          </cell>
          <cell r="AS57">
            <v>1</v>
          </cell>
          <cell r="AT57">
            <v>1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D57" t="str">
            <v>E24 - Use of L. Services Facilities</v>
          </cell>
          <cell r="BE57" t="str">
            <v>1706691820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AP58" t="str">
            <v xml:space="preserve">SMSA 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AP59" t="str">
            <v xml:space="preserve">SMSA 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D59" t="str">
            <v>PREMISES RELATED</v>
          </cell>
          <cell r="BF59">
            <v>0</v>
          </cell>
          <cell r="BG59" t="e">
            <v>#REF!</v>
          </cell>
          <cell r="BH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AP60" t="str">
            <v xml:space="preserve">SMSA </v>
          </cell>
          <cell r="AQ60">
            <v>1</v>
          </cell>
          <cell r="AR60">
            <v>1</v>
          </cell>
          <cell r="AS60">
            <v>1</v>
          </cell>
          <cell r="AT60">
            <v>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AP61" t="str">
            <v xml:space="preserve">SMSA </v>
          </cell>
          <cell r="AQ61">
            <v>1</v>
          </cell>
          <cell r="AR61">
            <v>1</v>
          </cell>
          <cell r="AS61">
            <v>1</v>
          </cell>
          <cell r="AT61">
            <v>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D61" t="str">
            <v>E19 - Direct Transport Costs</v>
          </cell>
          <cell r="BE61" t="str">
            <v>1706692000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AP62" t="str">
            <v xml:space="preserve">SMSA </v>
          </cell>
          <cell r="AQ62">
            <v>1</v>
          </cell>
          <cell r="AR62">
            <v>1</v>
          </cell>
          <cell r="AS62">
            <v>1</v>
          </cell>
          <cell r="AT62">
            <v>1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D62" t="str">
            <v xml:space="preserve">E23 - Vehicle Insurance </v>
          </cell>
          <cell r="BE62" t="str">
            <v>1706692093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AP63" t="str">
            <v xml:space="preserve">SMSA </v>
          </cell>
          <cell r="AQ63">
            <v>1</v>
          </cell>
          <cell r="AR63">
            <v>1</v>
          </cell>
          <cell r="AS63">
            <v>1</v>
          </cell>
          <cell r="AT63">
            <v>1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D63" t="str">
            <v>E19 - Playing Fields - Transport to Playing Fields</v>
          </cell>
          <cell r="BE63" t="str">
            <v>1706692200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AP64" t="str">
            <v xml:space="preserve">SMSA </v>
          </cell>
          <cell r="AQ64">
            <v>1</v>
          </cell>
          <cell r="AR64">
            <v>1</v>
          </cell>
          <cell r="AS64">
            <v>1</v>
          </cell>
          <cell r="AT64">
            <v>1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D64" t="str">
            <v>E19 - Swimming Baths - Transport to Swimming Baths</v>
          </cell>
          <cell r="BE64" t="str">
            <v>1706692220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AP65" t="str">
            <v xml:space="preserve">SMSA </v>
          </cell>
          <cell r="AQ65">
            <v>1</v>
          </cell>
          <cell r="AR65">
            <v>1</v>
          </cell>
          <cell r="AS65">
            <v>1</v>
          </cell>
          <cell r="AT65">
            <v>1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D65" t="str">
            <v>E08 - Car Allowances</v>
          </cell>
          <cell r="BE65" t="str">
            <v>1706692300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AP66" t="str">
            <v xml:space="preserve">SMSA </v>
          </cell>
          <cell r="AQ66">
            <v>1</v>
          </cell>
          <cell r="AR66">
            <v>1</v>
          </cell>
          <cell r="AS66">
            <v>1</v>
          </cell>
          <cell r="AT66">
            <v>1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D66" t="str">
            <v>E18 - Removals</v>
          </cell>
          <cell r="BE66" t="str">
            <v>1706692680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AP67" t="str">
            <v xml:space="preserve">SMSA 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D67" t="str">
            <v>TRANSPORT RELATED</v>
          </cell>
          <cell r="BF67">
            <v>0</v>
          </cell>
          <cell r="BG67" t="e">
            <v>#REF!</v>
          </cell>
          <cell r="BH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AP68" t="str">
            <v xml:space="preserve">SMSA </v>
          </cell>
          <cell r="AQ68">
            <v>1</v>
          </cell>
          <cell r="AR68">
            <v>1</v>
          </cell>
          <cell r="AS68">
            <v>1</v>
          </cell>
          <cell r="AT68">
            <v>1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AP69" t="str">
            <v xml:space="preserve">SMSA 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D69" t="str">
            <v>E18 - Medical Reports</v>
          </cell>
          <cell r="BE69" t="str">
            <v>1706692560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AP70" t="str">
            <v xml:space="preserve">SMSA </v>
          </cell>
          <cell r="AQ70">
            <v>1</v>
          </cell>
          <cell r="AR70">
            <v>1</v>
          </cell>
          <cell r="AS70">
            <v>1</v>
          </cell>
          <cell r="AT70">
            <v>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D70" t="str">
            <v>E19 - Licences</v>
          </cell>
          <cell r="BE70" t="str">
            <v>1706692710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AP71" t="str">
            <v xml:space="preserve">SMSA </v>
          </cell>
          <cell r="AQ71">
            <v>1</v>
          </cell>
          <cell r="AR71">
            <v>1</v>
          </cell>
          <cell r="AS71">
            <v>1</v>
          </cell>
          <cell r="AT71">
            <v>1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D71" t="str">
            <v>E18 - Security Services</v>
          </cell>
          <cell r="BE71" t="str">
            <v>1706692760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AP72" t="str">
            <v xml:space="preserve">SMSA 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D72" t="str">
            <v>E18 - Refuse Disposal</v>
          </cell>
          <cell r="BE72" t="str">
            <v>1706692800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AP73" t="str">
            <v xml:space="preserve">SMSA </v>
          </cell>
          <cell r="AQ73">
            <v>1</v>
          </cell>
          <cell r="AR73">
            <v>1</v>
          </cell>
          <cell r="AS73">
            <v>1</v>
          </cell>
          <cell r="AT73">
            <v>1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D73" t="str">
            <v>E21 - Exam Fees</v>
          </cell>
          <cell r="BE73" t="str">
            <v>1706692820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AP74" t="str">
            <v xml:space="preserve">SMSA 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D74" t="str">
            <v>E23 - Insurance - Non Personnel</v>
          </cell>
          <cell r="BE74" t="str">
            <v>1706692830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AP75" t="str">
            <v xml:space="preserve">SMSA </v>
          </cell>
          <cell r="AQ75">
            <v>1</v>
          </cell>
          <cell r="AR75">
            <v>1</v>
          </cell>
          <cell r="AS75">
            <v>1</v>
          </cell>
          <cell r="AT75">
            <v>1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D75" t="str">
            <v>E28 - Legal Fees</v>
          </cell>
          <cell r="BE75" t="str">
            <v>1706692840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AP76" t="str">
            <v xml:space="preserve">SMSA </v>
          </cell>
          <cell r="AQ76">
            <v>1</v>
          </cell>
          <cell r="AR76">
            <v>1</v>
          </cell>
          <cell r="AS76">
            <v>1</v>
          </cell>
          <cell r="AT76">
            <v>1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D76" t="str">
            <v>E22 - Bank Costs</v>
          </cell>
          <cell r="BE76" t="str">
            <v>1706692860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AP77" t="str">
            <v xml:space="preserve">SMSA </v>
          </cell>
          <cell r="AQ77">
            <v>1</v>
          </cell>
          <cell r="AR77">
            <v>1</v>
          </cell>
          <cell r="AS77">
            <v>1</v>
          </cell>
          <cell r="AT77">
            <v>1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D77" t="str">
            <v>E28 - Audit Fees</v>
          </cell>
          <cell r="BE77" t="str">
            <v>1706692870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AP78" t="str">
            <v xml:space="preserve">SMSA </v>
          </cell>
          <cell r="AQ78">
            <v>1</v>
          </cell>
          <cell r="AR78">
            <v>1</v>
          </cell>
          <cell r="AS78">
            <v>1</v>
          </cell>
          <cell r="AT78">
            <v>1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D78" t="str">
            <v>E18 - CCTV Maintenance &amp; Service</v>
          </cell>
          <cell r="BE78" t="str">
            <v>1706692932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AP79" t="str">
            <v xml:space="preserve">SMSA </v>
          </cell>
          <cell r="AQ79">
            <v>1</v>
          </cell>
          <cell r="AR79">
            <v>1</v>
          </cell>
          <cell r="AS79">
            <v>1</v>
          </cell>
          <cell r="AT79">
            <v>1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D79" t="str">
            <v>E27 - Consultants Fees - Curriculum</v>
          </cell>
          <cell r="BE79" t="str">
            <v>1706692960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AP80" t="str">
            <v xml:space="preserve">SMSA </v>
          </cell>
          <cell r="AQ80">
            <v>1</v>
          </cell>
          <cell r="AR80">
            <v>1</v>
          </cell>
          <cell r="AS80">
            <v>1</v>
          </cell>
          <cell r="AT80">
            <v>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D80" t="str">
            <v>E25 - Provisions - Food and other Provisions</v>
          </cell>
          <cell r="BE80" t="str">
            <v>1706693000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AP81" t="str">
            <v xml:space="preserve">SMSA 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D81" t="str">
            <v>E08 - Meals</v>
          </cell>
          <cell r="BE81" t="str">
            <v>1706693012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AP82" t="str">
            <v xml:space="preserve">SMSA 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D82" t="str">
            <v>E14 - Clothing &amp; Uniforms</v>
          </cell>
          <cell r="BE82" t="str">
            <v>1706693100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AP83" t="str">
            <v xml:space="preserve">SMSA </v>
          </cell>
          <cell r="AQ83">
            <v>1</v>
          </cell>
          <cell r="AR83">
            <v>1</v>
          </cell>
          <cell r="AS83">
            <v>1</v>
          </cell>
          <cell r="AT83">
            <v>1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D83" t="str">
            <v>E14 - Laundry</v>
          </cell>
          <cell r="BE83" t="str">
            <v>1706693110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AP84" t="str">
            <v xml:space="preserve">SMSA 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D84" t="str">
            <v xml:space="preserve">E22 - Admin Comp Software </v>
          </cell>
          <cell r="BE84" t="str">
            <v>1706693200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AP85" t="str">
            <v xml:space="preserve">SMSA 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D85" t="str">
            <v>E22 - Admin Comp  Hardware - Purchase</v>
          </cell>
          <cell r="BE85" t="str">
            <v>1706693201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AP86" t="str">
            <v xml:space="preserve">SMSA </v>
          </cell>
          <cell r="AQ86">
            <v>1</v>
          </cell>
          <cell r="AR86">
            <v>1</v>
          </cell>
          <cell r="AS86">
            <v>1</v>
          </cell>
          <cell r="AT86">
            <v>1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D86" t="str">
            <v>E22 - Admin Comp  Hardware - Maintenance</v>
          </cell>
          <cell r="BE86" t="str">
            <v>1706693202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AP87" t="str">
            <v xml:space="preserve">SMSA 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D87" t="str">
            <v>E22 - Admin Comp  Hardware - Lease</v>
          </cell>
          <cell r="BE87" t="str">
            <v>1706693203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AP88" t="str">
            <v xml:space="preserve">SMSA 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D88" t="str">
            <v>E22 - Admin Comp  Hardware - Rental</v>
          </cell>
          <cell r="BE88" t="str">
            <v>1706693204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 t="str">
            <v>Scale</v>
          </cell>
          <cell r="P89" t="str">
            <v>Pay Award</v>
          </cell>
          <cell r="Q89">
            <v>0</v>
          </cell>
          <cell r="AP89" t="str">
            <v>SMSA's Totals</v>
          </cell>
          <cell r="AR89">
            <v>34</v>
          </cell>
          <cell r="AS89">
            <v>34</v>
          </cell>
          <cell r="AT89">
            <v>34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D89" t="str">
            <v>E20 - Educ Comp Software</v>
          </cell>
          <cell r="BE89" t="str">
            <v>1706693210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P90" t="str">
            <v>Annual Hours</v>
          </cell>
          <cell r="S90" t="str">
            <v>Cost of  posts</v>
          </cell>
          <cell r="BD90" t="str">
            <v xml:space="preserve">E20 - Educ Comp Hardware - Purchase    </v>
          </cell>
          <cell r="BE90" t="str">
            <v>1706693211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P91" t="str">
            <v>Apr to Aug</v>
          </cell>
          <cell r="Q91" t="str">
            <v>Sep to Dec</v>
          </cell>
          <cell r="R91" t="str">
            <v>Jan to Mar</v>
          </cell>
          <cell r="S91" t="str">
            <v>Apr to Aug</v>
          </cell>
          <cell r="T91" t="str">
            <v>Sep to Dec</v>
          </cell>
          <cell r="U91" t="str">
            <v>Jan to Mar</v>
          </cell>
          <cell r="V91" t="str">
            <v>Full Year</v>
          </cell>
          <cell r="W91" t="str">
            <v>Basic Salary</v>
          </cell>
          <cell r="X91" t="str">
            <v>Superann</v>
          </cell>
          <cell r="Y91" t="str">
            <v>NI</v>
          </cell>
          <cell r="BD91" t="str">
            <v xml:space="preserve">E20 - Educ Comp Hardware - Maintenance    </v>
          </cell>
          <cell r="BE91" t="str">
            <v>1706693212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BD92" t="str">
            <v xml:space="preserve">E20 - Educ Comp Hardware - Lease    </v>
          </cell>
          <cell r="BE92" t="str">
            <v>1706693213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1</v>
          </cell>
          <cell r="P93">
            <v>1610</v>
          </cell>
          <cell r="Q93">
            <v>1610</v>
          </cell>
          <cell r="R93">
            <v>1610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BD93" t="str">
            <v xml:space="preserve">E20 - Educ Comp Hardware - Rental    </v>
          </cell>
          <cell r="BE93" t="str">
            <v>1706693214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1</v>
          </cell>
          <cell r="P94">
            <v>1610</v>
          </cell>
          <cell r="Q94">
            <v>1610</v>
          </cell>
          <cell r="R94">
            <v>1610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BD94" t="str">
            <v>E22 - Office  Telephone</v>
          </cell>
          <cell r="BE94" t="str">
            <v>1706693230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</row>
        <row r="95">
          <cell r="A95" t="str">
            <v>Upper Pay Scale Teachers</v>
          </cell>
          <cell r="L95">
            <v>0</v>
          </cell>
          <cell r="O95">
            <v>1</v>
          </cell>
          <cell r="P95">
            <v>1610</v>
          </cell>
          <cell r="Q95">
            <v>1610</v>
          </cell>
          <cell r="R95">
            <v>1610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BD95" t="str">
            <v>E20 - Educ Comp Phone Lines - Network Charges</v>
          </cell>
          <cell r="BE95" t="str">
            <v>1706693240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1</v>
          </cell>
          <cell r="P96">
            <v>1610</v>
          </cell>
          <cell r="Q96">
            <v>1610</v>
          </cell>
          <cell r="R96">
            <v>1610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BD96" t="str">
            <v>E14 - Equipment &amp; Materials -  Cleaning</v>
          </cell>
          <cell r="BE96" t="str">
            <v>1706693311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1</v>
          </cell>
          <cell r="P97">
            <v>1610</v>
          </cell>
          <cell r="Q97">
            <v>1610</v>
          </cell>
          <cell r="R97">
            <v>1610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BD97" t="str">
            <v>E18 - Hygene Services - Paper Towels/Toilet Rolls/Hand Driers etc</v>
          </cell>
          <cell r="BE97" t="str">
            <v>1706693315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1</v>
          </cell>
          <cell r="P98">
            <v>1610</v>
          </cell>
          <cell r="Q98">
            <v>1610</v>
          </cell>
          <cell r="R98">
            <v>1610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BD98" t="str">
            <v xml:space="preserve">E22 - Materials - First Aid </v>
          </cell>
          <cell r="BE98" t="str">
            <v>1706693316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1</v>
          </cell>
          <cell r="P99">
            <v>1610</v>
          </cell>
          <cell r="Q99">
            <v>1610</v>
          </cell>
          <cell r="R99">
            <v>1610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BD99" t="str">
            <v>E19 - Minor Equip Purchase - Educational (Non IT)</v>
          </cell>
          <cell r="BE99" t="str">
            <v>1706693320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1</v>
          </cell>
          <cell r="P100">
            <v>1610</v>
          </cell>
          <cell r="Q100">
            <v>1610</v>
          </cell>
          <cell r="R100">
            <v>1610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BD100" t="str">
            <v>E19 - Educ Equip. &amp; Materials</v>
          </cell>
          <cell r="BE100" t="str">
            <v>1706693321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1</v>
          </cell>
          <cell r="P101">
            <v>1610</v>
          </cell>
          <cell r="Q101">
            <v>1610</v>
          </cell>
          <cell r="R101">
            <v>1610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BD101" t="str">
            <v>E19 - Books</v>
          </cell>
          <cell r="BE101" t="str">
            <v>1706693330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1</v>
          </cell>
          <cell r="P102">
            <v>1610</v>
          </cell>
          <cell r="Q102">
            <v>1610</v>
          </cell>
          <cell r="R102">
            <v>1610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BD102" t="str">
            <v xml:space="preserve">E09 - Staff Training Materials </v>
          </cell>
          <cell r="BE102" t="str">
            <v>1706693350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1</v>
          </cell>
          <cell r="P103">
            <v>1610</v>
          </cell>
          <cell r="Q103">
            <v>1610</v>
          </cell>
          <cell r="R103">
            <v>1610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BD103" t="str">
            <v xml:space="preserve">E19 - Teaching Materials </v>
          </cell>
          <cell r="BE103" t="str">
            <v>1706693351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1</v>
          </cell>
          <cell r="P104">
            <v>1610</v>
          </cell>
          <cell r="Q104">
            <v>1610</v>
          </cell>
          <cell r="R104">
            <v>1610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BD104" t="str">
            <v>E22 - Admin Furniture &amp; Equipment (Non IT)</v>
          </cell>
          <cell r="BE104" t="str">
            <v>1706693360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1</v>
          </cell>
          <cell r="P105">
            <v>1610</v>
          </cell>
          <cell r="Q105">
            <v>1610</v>
          </cell>
          <cell r="R105">
            <v>1610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BD105" t="str">
            <v>E19 - Furniture - Education</v>
          </cell>
          <cell r="BE105" t="str">
            <v>1706693361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  <cell r="P106">
            <v>1610</v>
          </cell>
          <cell r="Q106">
            <v>1610</v>
          </cell>
          <cell r="R106">
            <v>1610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BD106" t="str">
            <v>E22 - Admin Photocopiers</v>
          </cell>
          <cell r="BE106" t="str">
            <v>1706693370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1</v>
          </cell>
          <cell r="P107">
            <v>1610</v>
          </cell>
          <cell r="Q107">
            <v>1610</v>
          </cell>
          <cell r="R107">
            <v>1610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BD107" t="str">
            <v>E19 - Minor Equip. Repair - Educational (Non IT)</v>
          </cell>
          <cell r="BE107" t="str">
            <v>1706693380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1</v>
          </cell>
          <cell r="P108">
            <v>1610</v>
          </cell>
          <cell r="Q108">
            <v>1610</v>
          </cell>
          <cell r="R108">
            <v>1610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BD108" t="str">
            <v>E19 - Major Equip. - Education</v>
          </cell>
          <cell r="BE108" t="str">
            <v>1706693390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1</v>
          </cell>
          <cell r="P109">
            <v>1610</v>
          </cell>
          <cell r="Q109">
            <v>1610</v>
          </cell>
          <cell r="R109">
            <v>1610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BD109" t="str">
            <v>E19 - Major Educational Equip. - Leases</v>
          </cell>
          <cell r="BE109" t="str">
            <v>1706693393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1</v>
          </cell>
          <cell r="P110">
            <v>1610</v>
          </cell>
          <cell r="Q110">
            <v>1610</v>
          </cell>
          <cell r="R110">
            <v>1610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BD110" t="str">
            <v>E08 - Travel &amp; Subsistence</v>
          </cell>
          <cell r="BE110" t="str">
            <v>1706693500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1</v>
          </cell>
          <cell r="P111">
            <v>1610</v>
          </cell>
          <cell r="Q111">
            <v>1610</v>
          </cell>
          <cell r="R111">
            <v>1610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BD111" t="str">
            <v>E24 - Travel &amp; Subsistence - Pupil/Non-staff - Allowances</v>
          </cell>
          <cell r="BE111" t="str">
            <v>1706693510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1</v>
          </cell>
          <cell r="P112">
            <v>1610</v>
          </cell>
          <cell r="Q112">
            <v>1610</v>
          </cell>
          <cell r="R112">
            <v>1610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BD112" t="str">
            <v>E19 - 16-19 Bursary Expenditure</v>
          </cell>
          <cell r="BE112" t="str">
            <v>1706693511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1</v>
          </cell>
          <cell r="P113">
            <v>1610</v>
          </cell>
          <cell r="Q113">
            <v>1610</v>
          </cell>
          <cell r="R113">
            <v>1610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BD113" t="str">
            <v>E24 - Pupil Focused Extended school - other costs</v>
          </cell>
          <cell r="BE113" t="str">
            <v>1706693575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1</v>
          </cell>
          <cell r="P114">
            <v>1610</v>
          </cell>
          <cell r="Q114">
            <v>1610</v>
          </cell>
          <cell r="R114">
            <v>1610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BD114" t="str">
            <v>E32 - Community focused Extended school - other costs</v>
          </cell>
          <cell r="BE114" t="str">
            <v>1706693576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1</v>
          </cell>
          <cell r="P115">
            <v>1610</v>
          </cell>
          <cell r="Q115">
            <v>1610</v>
          </cell>
          <cell r="R115">
            <v>1610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BD115" t="str">
            <v>E22 - Subscriptions</v>
          </cell>
          <cell r="BE115" t="str">
            <v>1706693600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1</v>
          </cell>
          <cell r="P116">
            <v>1610</v>
          </cell>
          <cell r="Q116">
            <v>1610</v>
          </cell>
          <cell r="R116">
            <v>1610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BD116" t="str">
            <v>E19 - Miscellaneous</v>
          </cell>
          <cell r="BE116" t="str">
            <v>1706693720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1</v>
          </cell>
          <cell r="P117">
            <v>1610</v>
          </cell>
          <cell r="Q117">
            <v>1610</v>
          </cell>
          <cell r="R117">
            <v>1610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BD117" t="str">
            <v>E19 - Misc. - Educ Schl Fund</v>
          </cell>
          <cell r="BE117" t="str">
            <v>1706693722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1</v>
          </cell>
          <cell r="P118">
            <v>1610</v>
          </cell>
          <cell r="Q118">
            <v>1610</v>
          </cell>
          <cell r="R118">
            <v>1610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BD118" t="str">
            <v>E19 - Misc. - Ed Visits</v>
          </cell>
          <cell r="BE118" t="str">
            <v>1706693723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1</v>
          </cell>
          <cell r="P119">
            <v>1610</v>
          </cell>
          <cell r="Q119">
            <v>1610</v>
          </cell>
          <cell r="R119">
            <v>1610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BD119" t="str">
            <v>E19 - Misc. - Asst - Schl Journeys</v>
          </cell>
          <cell r="BE119" t="str">
            <v>1706693724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O120">
            <v>1</v>
          </cell>
          <cell r="P120">
            <v>1610</v>
          </cell>
          <cell r="Q120">
            <v>1610</v>
          </cell>
          <cell r="R120">
            <v>1610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BD120" t="str">
            <v>E19 - Misc. - Field Visits</v>
          </cell>
          <cell r="BE120" t="str">
            <v>1706693725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1</v>
          </cell>
          <cell r="P121">
            <v>1610</v>
          </cell>
          <cell r="Q121">
            <v>1610</v>
          </cell>
          <cell r="R121">
            <v>1610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BD121" t="str">
            <v>E08 - Criminal Records Bureau</v>
          </cell>
          <cell r="BE121" t="str">
            <v>1706693790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O122">
            <v>1</v>
          </cell>
          <cell r="P122">
            <v>1610</v>
          </cell>
          <cell r="Q122">
            <v>1610</v>
          </cell>
          <cell r="R122">
            <v>1610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BD122" t="str">
            <v>E22 - Postage</v>
          </cell>
          <cell r="BE122" t="str">
            <v>1706693800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1</v>
          </cell>
          <cell r="P123">
            <v>1610</v>
          </cell>
          <cell r="Q123">
            <v>1610</v>
          </cell>
          <cell r="R123">
            <v>1610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BD123" t="str">
            <v xml:space="preserve">E19 - Educ Station. &amp; Consumable Equip. </v>
          </cell>
          <cell r="BE123" t="str">
            <v>1706693820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>
            <v>1</v>
          </cell>
          <cell r="P124">
            <v>1610</v>
          </cell>
          <cell r="Q124">
            <v>1610</v>
          </cell>
          <cell r="R124">
            <v>1610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BD124" t="str">
            <v>E22 - Admin Station. &amp; Consumable Equip</v>
          </cell>
          <cell r="BE124" t="str">
            <v>1706693821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1</v>
          </cell>
          <cell r="P125">
            <v>1610</v>
          </cell>
          <cell r="Q125">
            <v>1610</v>
          </cell>
          <cell r="R125">
            <v>1610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BD125" t="str">
            <v>E22 - Periodicals &amp; Publications</v>
          </cell>
          <cell r="BE125" t="str">
            <v>1706693830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1</v>
          </cell>
          <cell r="P126">
            <v>1610</v>
          </cell>
          <cell r="Q126">
            <v>1610</v>
          </cell>
          <cell r="R126">
            <v>1610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BD126" t="str">
            <v>E19 - Educ printing</v>
          </cell>
          <cell r="BE126" t="str">
            <v>1706693850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1</v>
          </cell>
          <cell r="P127">
            <v>1610</v>
          </cell>
          <cell r="Q127">
            <v>1610</v>
          </cell>
          <cell r="R127">
            <v>1610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BD127" t="str">
            <v>E22 - Admin printing</v>
          </cell>
          <cell r="BE127" t="str">
            <v>1706693855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1</v>
          </cell>
          <cell r="P128">
            <v>1610</v>
          </cell>
          <cell r="Q128">
            <v>1610</v>
          </cell>
          <cell r="R128">
            <v>1610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1</v>
          </cell>
          <cell r="P129">
            <v>1610</v>
          </cell>
          <cell r="Q129">
            <v>1610</v>
          </cell>
          <cell r="R129">
            <v>1610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BD129" t="str">
            <v>SUPPLIES AND SERVICES</v>
          </cell>
          <cell r="BF129">
            <v>0</v>
          </cell>
          <cell r="BG129" t="e">
            <v>#REF!</v>
          </cell>
          <cell r="BH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1</v>
          </cell>
          <cell r="P130">
            <v>1610</v>
          </cell>
          <cell r="Q130">
            <v>1610</v>
          </cell>
          <cell r="R130">
            <v>1610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1</v>
          </cell>
          <cell r="P131">
            <v>1610</v>
          </cell>
          <cell r="Q131">
            <v>1610</v>
          </cell>
          <cell r="R131">
            <v>1610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BD131" t="str">
            <v>E28 - Contract payments - PFI (Education Only)</v>
          </cell>
          <cell r="BE131" t="str">
            <v>1706694007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1</v>
          </cell>
          <cell r="P132">
            <v>1610</v>
          </cell>
          <cell r="Q132">
            <v>1610</v>
          </cell>
          <cell r="R132">
            <v>1610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BD132" t="str">
            <v>E25 - School Meals</v>
          </cell>
          <cell r="BE132" t="str">
            <v>1706694080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1</v>
          </cell>
          <cell r="P133">
            <v>1610</v>
          </cell>
          <cell r="Q133">
            <v>1610</v>
          </cell>
          <cell r="R133">
            <v>1610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BD133" t="str">
            <v>E28 - Payment to other estabs</v>
          </cell>
          <cell r="BE133" t="str">
            <v>1706694350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1</v>
          </cell>
          <cell r="P134">
            <v>1610</v>
          </cell>
          <cell r="Q134">
            <v>1610</v>
          </cell>
          <cell r="R134">
            <v>1610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BD134" t="str">
            <v>E28 - Bursarial Service</v>
          </cell>
          <cell r="BE134" t="str">
            <v>1706694430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1</v>
          </cell>
          <cell r="P135">
            <v>1610</v>
          </cell>
          <cell r="Q135">
            <v>1610</v>
          </cell>
          <cell r="R135">
            <v>1610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BD135" t="str">
            <v>E09 - Link Courses</v>
          </cell>
          <cell r="BE135" t="str">
            <v>1706694441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1</v>
          </cell>
          <cell r="P136">
            <v>1610</v>
          </cell>
          <cell r="Q136">
            <v>1610</v>
          </cell>
          <cell r="R136">
            <v>1610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BD136" t="str">
            <v>E19 - School Library</v>
          </cell>
          <cell r="BE136" t="str">
            <v>1706694450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1</v>
          </cell>
          <cell r="P137">
            <v>1610</v>
          </cell>
          <cell r="Q137">
            <v>1610</v>
          </cell>
          <cell r="R137">
            <v>1610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BD137" t="str">
            <v>E28 - Payroll</v>
          </cell>
          <cell r="BE137" t="str">
            <v>1706694470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1</v>
          </cell>
          <cell r="P138">
            <v>1610</v>
          </cell>
          <cell r="Q138">
            <v>1610</v>
          </cell>
          <cell r="R138">
            <v>1610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BD138" t="str">
            <v>E28 - Technical Fees</v>
          </cell>
          <cell r="BE138" t="str">
            <v>1706694480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1</v>
          </cell>
          <cell r="P139">
            <v>1610</v>
          </cell>
          <cell r="Q139">
            <v>1610</v>
          </cell>
          <cell r="R139">
            <v>1610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BD139" t="str">
            <v>E09 - ILSS</v>
          </cell>
          <cell r="BE139" t="str">
            <v>1706694490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1</v>
          </cell>
          <cell r="P140">
            <v>1610</v>
          </cell>
          <cell r="Q140">
            <v>1610</v>
          </cell>
          <cell r="R140">
            <v>1610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BD140" t="str">
            <v>E27 - School Inspection Service</v>
          </cell>
          <cell r="BE140" t="str">
            <v>1706694532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>
            <v>1</v>
          </cell>
          <cell r="P141">
            <v>1610</v>
          </cell>
          <cell r="Q141">
            <v>1610</v>
          </cell>
          <cell r="R141">
            <v>1610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BD141" t="str">
            <v>E28 - Personnel - Non SLA</v>
          </cell>
          <cell r="BE141" t="str">
            <v>1706694600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1</v>
          </cell>
          <cell r="P142">
            <v>1610</v>
          </cell>
          <cell r="Q142">
            <v>1610</v>
          </cell>
          <cell r="R142">
            <v>1610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BD142" t="str">
            <v>E10 - Sickness/Maternity Insurance - Teaching Staff</v>
          </cell>
          <cell r="BE142" t="str">
            <v>1706694710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1</v>
          </cell>
          <cell r="P143">
            <v>1610</v>
          </cell>
          <cell r="Q143">
            <v>1610</v>
          </cell>
          <cell r="R143">
            <v>1610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BD143" t="str">
            <v>E11 - Sickness/Maternity Insurance - Non-Teaching Staff</v>
          </cell>
          <cell r="BE143" t="str">
            <v>1706694711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1</v>
          </cell>
          <cell r="P144">
            <v>1610</v>
          </cell>
          <cell r="Q144">
            <v>1610</v>
          </cell>
          <cell r="R144">
            <v>1610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BD144" t="str">
            <v>E24 - Integration Programme</v>
          </cell>
          <cell r="BE144" t="str">
            <v>1706694720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1</v>
          </cell>
          <cell r="P145">
            <v>1610</v>
          </cell>
          <cell r="Q145">
            <v>1610</v>
          </cell>
          <cell r="R145">
            <v>1610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1</v>
          </cell>
          <cell r="P146">
            <v>1610</v>
          </cell>
          <cell r="Q146">
            <v>1610</v>
          </cell>
          <cell r="R146">
            <v>1610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BD146" t="str">
            <v>CONTRACTUAL SERVICES</v>
          </cell>
          <cell r="BF146">
            <v>0</v>
          </cell>
          <cell r="BG146" t="e">
            <v>#REF!</v>
          </cell>
          <cell r="BH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1</v>
          </cell>
          <cell r="P147">
            <v>1610</v>
          </cell>
          <cell r="Q147">
            <v>1610</v>
          </cell>
          <cell r="R147">
            <v>1610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1</v>
          </cell>
          <cell r="P148">
            <v>1610</v>
          </cell>
          <cell r="Q148">
            <v>1610</v>
          </cell>
          <cell r="R148">
            <v>1610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BD148" t="str">
            <v>Surplus/Deficit</v>
          </cell>
          <cell r="BE148" t="str">
            <v>1706695160</v>
          </cell>
          <cell r="BF148">
            <v>0</v>
          </cell>
          <cell r="BG148">
            <v>0</v>
          </cell>
          <cell r="BH148">
            <v>0</v>
          </cell>
          <cell r="BI148" t="str">
            <v>If using surplus from last year show as minus figure. If paying deficit show as positive figure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1</v>
          </cell>
          <cell r="P149">
            <v>1610</v>
          </cell>
          <cell r="Q149">
            <v>1610</v>
          </cell>
          <cell r="R149">
            <v>1610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BD149" t="str">
            <v>Licenced Deficit</v>
          </cell>
          <cell r="BE149" t="str">
            <v>1706695161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1</v>
          </cell>
          <cell r="P150">
            <v>1610</v>
          </cell>
          <cell r="Q150">
            <v>1610</v>
          </cell>
          <cell r="R150">
            <v>1610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BD150" t="str">
            <v>Deficit Repayment</v>
          </cell>
          <cell r="BE150" t="str">
            <v>1706695161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1</v>
          </cell>
          <cell r="P151">
            <v>1610</v>
          </cell>
          <cell r="Q151">
            <v>1610</v>
          </cell>
          <cell r="R151">
            <v>1610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BD151" t="str">
            <v>TRANSFER PAYMENTS</v>
          </cell>
          <cell r="BF151">
            <v>0</v>
          </cell>
          <cell r="BG151" t="e">
            <v>#REF!</v>
          </cell>
          <cell r="BH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O152">
            <v>1</v>
          </cell>
          <cell r="P152">
            <v>1610</v>
          </cell>
          <cell r="Q152">
            <v>1610</v>
          </cell>
          <cell r="R152">
            <v>1610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1</v>
          </cell>
          <cell r="P153">
            <v>1610</v>
          </cell>
          <cell r="Q153">
            <v>1610</v>
          </cell>
          <cell r="R153">
            <v>1610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BD153" t="str">
            <v>GROSS EXPENDITURE</v>
          </cell>
          <cell r="BF153">
            <v>0</v>
          </cell>
          <cell r="BG153" t="e">
            <v>#REF!</v>
          </cell>
          <cell r="BH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1</v>
          </cell>
          <cell r="P154">
            <v>1610</v>
          </cell>
          <cell r="Q154">
            <v>1610</v>
          </cell>
          <cell r="R154">
            <v>1610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1</v>
          </cell>
          <cell r="P155">
            <v>1610</v>
          </cell>
          <cell r="Q155">
            <v>1610</v>
          </cell>
          <cell r="R155">
            <v>1610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BD155" t="str">
            <v>I01 - Dedicated Schools Grant - Schools Block</v>
          </cell>
          <cell r="BE155" t="str">
            <v>1706698001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1</v>
          </cell>
          <cell r="P156">
            <v>1610</v>
          </cell>
          <cell r="Q156">
            <v>1610</v>
          </cell>
          <cell r="R156">
            <v>1610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BD156" t="str">
            <v>I05 - Pupil Premium Grant (PPG)/LAC PPG</v>
          </cell>
          <cell r="BE156" t="str">
            <v>1706698007</v>
          </cell>
          <cell r="BF156">
            <v>67079.199478049282</v>
          </cell>
          <cell r="BG156">
            <v>186.33110966124801</v>
          </cell>
          <cell r="BH156">
            <v>1</v>
          </cell>
          <cell r="BI156" t="str">
            <v>Linked to Income Estimate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1</v>
          </cell>
          <cell r="P157">
            <v>1610</v>
          </cell>
          <cell r="Q157">
            <v>1610</v>
          </cell>
          <cell r="R157">
            <v>1610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BD157" t="str">
            <v>I02 - 16 - 19 Bursary Fund</v>
          </cell>
          <cell r="BE157" t="str">
            <v>1706698008</v>
          </cell>
          <cell r="BF157">
            <v>0</v>
          </cell>
          <cell r="BG157">
            <v>0</v>
          </cell>
          <cell r="BH157">
            <v>0</v>
          </cell>
          <cell r="BI157" t="str">
            <v>Linked to Income Estimate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1</v>
          </cell>
          <cell r="P158">
            <v>1610</v>
          </cell>
          <cell r="Q158">
            <v>1610</v>
          </cell>
          <cell r="R158">
            <v>1610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BD158" t="str">
            <v>I06 - Year 7 Catch Up</v>
          </cell>
          <cell r="BE158" t="str">
            <v>1706698009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1</v>
          </cell>
          <cell r="P159">
            <v>1610</v>
          </cell>
          <cell r="Q159">
            <v>1610</v>
          </cell>
          <cell r="R159">
            <v>1610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BD159" t="str">
            <v>I01 - Early Years Block (EYSFF) Early Years PPG</v>
          </cell>
          <cell r="BE159" t="str">
            <v>1706698011</v>
          </cell>
          <cell r="BF159">
            <v>0</v>
          </cell>
          <cell r="BG159">
            <v>0</v>
          </cell>
          <cell r="BH159">
            <v>0</v>
          </cell>
          <cell r="BI159" t="str">
            <v>Linked to Income Estimate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O160">
            <v>1</v>
          </cell>
          <cell r="P160">
            <v>1610</v>
          </cell>
          <cell r="Q160">
            <v>1610</v>
          </cell>
          <cell r="R160">
            <v>1610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BD160" t="str">
            <v>I03 - High Needs Top Up Pre 16 (inc SEN sup, ICAN)</v>
          </cell>
          <cell r="BE160" t="str">
            <v>1706698012</v>
          </cell>
          <cell r="BF160">
            <v>0</v>
          </cell>
          <cell r="BG160">
            <v>0</v>
          </cell>
          <cell r="BH160">
            <v>0</v>
          </cell>
          <cell r="BI160" t="str">
            <v>Linked Special &amp; ARP Estimate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O161">
            <v>1</v>
          </cell>
          <cell r="P161">
            <v>1610</v>
          </cell>
          <cell r="Q161">
            <v>1610</v>
          </cell>
          <cell r="R161">
            <v>1610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BD161" t="str">
            <v>I03 - High Needs Top Up 16+</v>
          </cell>
          <cell r="BE161" t="str">
            <v>1706698013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1</v>
          </cell>
          <cell r="P162">
            <v>1610</v>
          </cell>
          <cell r="Q162">
            <v>1610</v>
          </cell>
          <cell r="R162">
            <v>1610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BD162" t="str">
            <v xml:space="preserve">I02 - EFA Income </v>
          </cell>
          <cell r="BE162" t="str">
            <v>1706698014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O163">
            <v>1</v>
          </cell>
          <cell r="P163">
            <v>1610</v>
          </cell>
          <cell r="Q163">
            <v>1610</v>
          </cell>
          <cell r="R163">
            <v>1610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BD163" t="str">
            <v>I118 - PE and Sports Grant</v>
          </cell>
          <cell r="BE163" t="str">
            <v>1706698016</v>
          </cell>
          <cell r="BF163">
            <v>0</v>
          </cell>
          <cell r="BG163">
            <v>0</v>
          </cell>
          <cell r="BH163">
            <v>0</v>
          </cell>
          <cell r="BI163" t="str">
            <v>Linked to Income Estimate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1</v>
          </cell>
          <cell r="P164">
            <v>1610</v>
          </cell>
          <cell r="Q164">
            <v>1610</v>
          </cell>
          <cell r="R164">
            <v>1610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BD164" t="str">
            <v>I118 - Universal Free School Meals</v>
          </cell>
          <cell r="BE164" t="str">
            <v>1706698017</v>
          </cell>
          <cell r="BF164">
            <v>0</v>
          </cell>
          <cell r="BG164">
            <v>0</v>
          </cell>
          <cell r="BH164">
            <v>0</v>
          </cell>
          <cell r="BI164" t="str">
            <v>Linked to Income Estimate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1</v>
          </cell>
          <cell r="P165">
            <v>1610</v>
          </cell>
          <cell r="Q165">
            <v>1610</v>
          </cell>
          <cell r="R165">
            <v>1610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BD165" t="str">
            <v>I02 - Summer School</v>
          </cell>
          <cell r="BE165" t="str">
            <v>1706698018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O166">
            <v>1</v>
          </cell>
          <cell r="P166">
            <v>1610</v>
          </cell>
          <cell r="Q166">
            <v>1610</v>
          </cell>
          <cell r="R166">
            <v>1610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BD166" t="str">
            <v xml:space="preserve">I06 - Other Grants - Government </v>
          </cell>
          <cell r="BE166" t="str">
            <v>1706698140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O167">
            <v>1</v>
          </cell>
          <cell r="P167">
            <v>1610</v>
          </cell>
          <cell r="Q167">
            <v>1610</v>
          </cell>
          <cell r="R167">
            <v>1610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BD167" t="str">
            <v>I13 - Contrib Rec'd Outside LEA</v>
          </cell>
          <cell r="BE167" t="str">
            <v>1706698160</v>
          </cell>
          <cell r="BF167">
            <v>0</v>
          </cell>
          <cell r="BG167">
            <v>0</v>
          </cell>
          <cell r="B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1</v>
          </cell>
          <cell r="P168">
            <v>1610</v>
          </cell>
          <cell r="Q168">
            <v>1610</v>
          </cell>
          <cell r="R168">
            <v>1610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BD168" t="str">
            <v>I12 - Contrib Rec'd To Sch Jnys</v>
          </cell>
          <cell r="BE168" t="str">
            <v>1706698162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O169">
            <v>1</v>
          </cell>
          <cell r="P169">
            <v>1610</v>
          </cell>
          <cell r="Q169">
            <v>1610</v>
          </cell>
          <cell r="R169">
            <v>1610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BD169" t="str">
            <v>I08 - Fees &amp; Charges</v>
          </cell>
          <cell r="BE169" t="str">
            <v>1706698200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O170">
            <v>1</v>
          </cell>
          <cell r="P170">
            <v>1610</v>
          </cell>
          <cell r="Q170">
            <v>1610</v>
          </cell>
          <cell r="R170">
            <v>1610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BD170" t="str">
            <v>I08 - Respite Residential</v>
          </cell>
          <cell r="BE170" t="str">
            <v>1706698201</v>
          </cell>
          <cell r="BF170">
            <v>0</v>
          </cell>
          <cell r="BG170">
            <v>0</v>
          </cell>
          <cell r="B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O171">
            <v>1</v>
          </cell>
          <cell r="P171">
            <v>1610</v>
          </cell>
          <cell r="Q171">
            <v>1610</v>
          </cell>
          <cell r="R171">
            <v>1610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BD171" t="str">
            <v>I17 - Community Focussed Parental Contributions</v>
          </cell>
          <cell r="BE171" t="str">
            <v>1706698203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>
            <v>1</v>
          </cell>
          <cell r="P172">
            <v>1610</v>
          </cell>
          <cell r="Q172">
            <v>1610</v>
          </cell>
          <cell r="R172">
            <v>1610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BD172" t="str">
            <v>I08 - Pupil Focussed Extended Schools</v>
          </cell>
          <cell r="BE172" t="str">
            <v>1706698220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1</v>
          </cell>
          <cell r="P173">
            <v>1610</v>
          </cell>
          <cell r="Q173">
            <v>1610</v>
          </cell>
          <cell r="R173">
            <v>1610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BD173" t="str">
            <v>I08 - Lettings - Exempt Vat</v>
          </cell>
          <cell r="BE173" t="str">
            <v>1706698230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1</v>
          </cell>
          <cell r="P174">
            <v>1610</v>
          </cell>
          <cell r="Q174">
            <v>1610</v>
          </cell>
          <cell r="R174">
            <v>1610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BD174" t="str">
            <v>I08 - Lettings - Vat</v>
          </cell>
          <cell r="BE174" t="str">
            <v>1706698231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1</v>
          </cell>
          <cell r="P175">
            <v>1610</v>
          </cell>
          <cell r="Q175">
            <v>1610</v>
          </cell>
          <cell r="R175">
            <v>1610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BD175" t="str">
            <v>I11 - Insurance Claims - Premises Edcuation Only</v>
          </cell>
          <cell r="BE175" t="str">
            <v>1706698281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O176">
            <v>1</v>
          </cell>
          <cell r="P176">
            <v>1610</v>
          </cell>
          <cell r="Q176">
            <v>1610</v>
          </cell>
          <cell r="R176">
            <v>1610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BD176" t="str">
            <v>I08 - Private Telephone Calls</v>
          </cell>
          <cell r="BE176" t="str">
            <v>1706698290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O177">
            <v>1</v>
          </cell>
          <cell r="P177">
            <v>1610</v>
          </cell>
          <cell r="Q177">
            <v>1610</v>
          </cell>
          <cell r="R177">
            <v>1610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BD177" t="str">
            <v>I13 - Misc. Income Other Services (Non Vatable)</v>
          </cell>
          <cell r="BE177" t="str">
            <v>1706698340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1</v>
          </cell>
          <cell r="P178">
            <v>1610</v>
          </cell>
          <cell r="Q178">
            <v>1610</v>
          </cell>
          <cell r="R178">
            <v>1610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BD178" t="str">
            <v>I08 - Exam Fees</v>
          </cell>
          <cell r="BE178" t="str">
            <v>1706698510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1</v>
          </cell>
          <cell r="P179">
            <v>1610</v>
          </cell>
          <cell r="Q179">
            <v>1610</v>
          </cell>
          <cell r="R179">
            <v>1610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BD179" t="str">
            <v>I08 - Invigilation Fees</v>
          </cell>
          <cell r="BE179" t="str">
            <v>1706698511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1</v>
          </cell>
          <cell r="P180">
            <v>1610</v>
          </cell>
          <cell r="Q180">
            <v>1610</v>
          </cell>
          <cell r="R180">
            <v>1610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BD180" t="str">
            <v xml:space="preserve">I10 - Teachers Sickness/Maternity Insur Claim </v>
          </cell>
          <cell r="BE180" t="str">
            <v>1706698570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1</v>
          </cell>
          <cell r="P181">
            <v>1610</v>
          </cell>
          <cell r="Q181">
            <v>1610</v>
          </cell>
          <cell r="R181">
            <v>1610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BD181" t="str">
            <v xml:space="preserve">I11 - Non-Teach Sickness/Maternity Insur Claim </v>
          </cell>
          <cell r="BE181" t="str">
            <v>1706698571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1</v>
          </cell>
          <cell r="P182">
            <v>1610</v>
          </cell>
          <cell r="Q182">
            <v>1610</v>
          </cell>
          <cell r="R182">
            <v>1610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BD182" t="str">
            <v>I08 - Sale of Goods</v>
          </cell>
          <cell r="BE182" t="str">
            <v>1706698800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1</v>
          </cell>
          <cell r="P183">
            <v>1610</v>
          </cell>
          <cell r="Q183">
            <v>1610</v>
          </cell>
          <cell r="R183">
            <v>1610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BD183" t="str">
            <v>I09 - Sale of Meals</v>
          </cell>
          <cell r="BE183" t="str">
            <v>1706698830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1</v>
          </cell>
          <cell r="P184">
            <v>1610</v>
          </cell>
          <cell r="Q184">
            <v>1610</v>
          </cell>
          <cell r="R184">
            <v>1610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BD184" t="str">
            <v xml:space="preserve">I08 - Sale of Old Equipment </v>
          </cell>
          <cell r="BE184" t="str">
            <v>1706698840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1</v>
          </cell>
          <cell r="P185">
            <v>1610</v>
          </cell>
          <cell r="Q185">
            <v>1610</v>
          </cell>
          <cell r="R185">
            <v>1610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BD185" t="str">
            <v xml:space="preserve">I08 - Dwelling Rents - Budget </v>
          </cell>
          <cell r="BE185" t="str">
            <v>1706699000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1</v>
          </cell>
          <cell r="P186">
            <v>1610</v>
          </cell>
          <cell r="Q186">
            <v>1610</v>
          </cell>
          <cell r="R186">
            <v>1610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BD186" t="str">
            <v>I08 - Bank Interest - Schools</v>
          </cell>
          <cell r="BE186" t="str">
            <v>1706699320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1</v>
          </cell>
          <cell r="P187">
            <v>1610</v>
          </cell>
          <cell r="Q187">
            <v>1610</v>
          </cell>
          <cell r="R187">
            <v>1610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BD187" t="str">
            <v>I08 - Trfr from other Council Acs</v>
          </cell>
          <cell r="BE187" t="str">
            <v>1706699900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1</v>
          </cell>
          <cell r="P188">
            <v>1610</v>
          </cell>
          <cell r="Q188">
            <v>1610</v>
          </cell>
          <cell r="R188">
            <v>1610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BD188" t="str">
            <v>I09 - School Meals Serv. Credits</v>
          </cell>
          <cell r="BE188" t="str">
            <v>1706699901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1</v>
          </cell>
          <cell r="P189">
            <v>1610</v>
          </cell>
          <cell r="Q189">
            <v>1610</v>
          </cell>
          <cell r="R189">
            <v>1610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BD189" t="str">
            <v xml:space="preserve">I07 - Integration Programme </v>
          </cell>
          <cell r="BE189" t="str">
            <v>1706699902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1</v>
          </cell>
          <cell r="P190">
            <v>1610</v>
          </cell>
          <cell r="Q190">
            <v>1610</v>
          </cell>
          <cell r="R190">
            <v>1610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BD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1</v>
          </cell>
          <cell r="P191">
            <v>1610</v>
          </cell>
          <cell r="Q191">
            <v>1610</v>
          </cell>
          <cell r="R191">
            <v>1610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BD191" t="str">
            <v>INCOME</v>
          </cell>
          <cell r="BF191">
            <v>67079.199478049282</v>
          </cell>
          <cell r="BG191" t="e">
            <v>#REF!</v>
          </cell>
          <cell r="BH191">
            <v>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1</v>
          </cell>
          <cell r="P192">
            <v>1610</v>
          </cell>
          <cell r="Q192">
            <v>1610</v>
          </cell>
          <cell r="R192">
            <v>1610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BI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1</v>
          </cell>
          <cell r="P193">
            <v>1610</v>
          </cell>
          <cell r="Q193">
            <v>1610</v>
          </cell>
          <cell r="R193">
            <v>1610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BD193" t="str">
            <v>NET  EXPENDITURE</v>
          </cell>
          <cell r="BF193">
            <v>-67079.199478049282</v>
          </cell>
          <cell r="BG193" t="e">
            <v>#REF!</v>
          </cell>
          <cell r="BH193">
            <v>-1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1</v>
          </cell>
          <cell r="P194">
            <v>1610</v>
          </cell>
          <cell r="Q194">
            <v>1610</v>
          </cell>
          <cell r="R194">
            <v>1610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BI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BD195" t="str">
            <v>SCHOOL BUDGET SHARE</v>
          </cell>
          <cell r="BF195">
            <v>1523751.29793629</v>
          </cell>
          <cell r="BG195" t="e">
            <v>#REF!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 t="str">
            <v>First Aid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O197" t="str">
            <v>First Aid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O198" t="str">
            <v>Fire Warden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A201" t="str">
            <v>Leading Practitioners (£45,891 - £65,978  April - Aug &amp; £46,350 - £66,638 Sept - March) Please enter annual amount payable</v>
          </cell>
          <cell r="L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Teachers Without QTS (Unqualified)</v>
          </cell>
          <cell r="L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 t="str">
            <v>School number not found</v>
          </cell>
        </row>
        <row r="219">
          <cell r="C219" t="str">
            <v>Teaching staff estimate</v>
          </cell>
        </row>
        <row r="222">
          <cell r="B222" t="str">
            <v>Number of Posts</v>
          </cell>
          <cell r="E222" t="str">
            <v>Cost of posts</v>
          </cell>
        </row>
        <row r="223">
          <cell r="B223" t="str">
            <v>Apr to Aug</v>
          </cell>
          <cell r="C223" t="str">
            <v>Sep to Dec</v>
          </cell>
          <cell r="D223" t="str">
            <v>Jan to Mar</v>
          </cell>
          <cell r="E223" t="str">
            <v>Apr to Aug</v>
          </cell>
          <cell r="F223" t="str">
            <v>Sep to Dec</v>
          </cell>
          <cell r="G223" t="str">
            <v>Jan to Mar</v>
          </cell>
          <cell r="H223" t="str">
            <v>Full Year</v>
          </cell>
          <cell r="I223" t="str">
            <v>Basic Salary</v>
          </cell>
          <cell r="J223" t="str">
            <v>Superann</v>
          </cell>
          <cell r="K223" t="str">
            <v>NI</v>
          </cell>
          <cell r="L223" t="str">
            <v>NOTES</v>
          </cell>
        </row>
        <row r="225">
          <cell r="A225" t="str">
            <v>TLR 3 (£517 - £2,577 April- Aug) &amp; (£522 - £2,603 Sept - March) Please enter annual amount payable</v>
          </cell>
          <cell r="L225">
            <v>0</v>
          </cell>
        </row>
        <row r="226">
          <cell r="A226" t="str">
            <v>TLR 2 (£2,613 - £6,386 April- Aug &amp; (£2,639 - £6,450 Sept - March) Please enter annual amount payable</v>
          </cell>
          <cell r="L226">
            <v>0</v>
          </cell>
        </row>
        <row r="227">
          <cell r="A227" t="str">
            <v>TLR 1 (£7,546 to £12,770 April - Aug) &amp; (£ 7,621 - £12,898 Sept - March) Please enter annual amount payable</v>
          </cell>
          <cell r="L227">
            <v>0</v>
          </cell>
        </row>
        <row r="228">
          <cell r="A228">
            <v>0</v>
          </cell>
          <cell r="B228">
            <v>1</v>
          </cell>
          <cell r="C228">
            <v>1</v>
          </cell>
          <cell r="D228">
            <v>1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0</v>
          </cell>
          <cell r="B229">
            <v>1</v>
          </cell>
          <cell r="C229">
            <v>1</v>
          </cell>
          <cell r="D229">
            <v>1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0</v>
          </cell>
          <cell r="B230">
            <v>1</v>
          </cell>
          <cell r="C230">
            <v>1</v>
          </cell>
          <cell r="D230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0</v>
          </cell>
          <cell r="B231">
            <v>1</v>
          </cell>
          <cell r="C231">
            <v>1</v>
          </cell>
          <cell r="D231">
            <v>1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 t="str">
            <v>Discretionary/Recruitment and Retention &amp; Other  Allowances  (Please enter annual amount payable)</v>
          </cell>
          <cell r="L320">
            <v>0</v>
          </cell>
        </row>
        <row r="321">
          <cell r="A321">
            <v>0</v>
          </cell>
          <cell r="B321">
            <v>1</v>
          </cell>
          <cell r="C321">
            <v>1</v>
          </cell>
          <cell r="D321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0</v>
          </cell>
          <cell r="B322">
            <v>1</v>
          </cell>
          <cell r="C322">
            <v>1</v>
          </cell>
          <cell r="D322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0</v>
          </cell>
          <cell r="B323">
            <v>1</v>
          </cell>
          <cell r="C323">
            <v>1</v>
          </cell>
          <cell r="D323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0</v>
          </cell>
          <cell r="B324">
            <v>1</v>
          </cell>
          <cell r="C324">
            <v>1</v>
          </cell>
          <cell r="D324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 t="str">
            <v>Special Needs (Please enter annual amount range £2,064 - £4,075  April - August &amp; £2,085 - £4,116 Sept - March)</v>
          </cell>
          <cell r="L325">
            <v>0</v>
          </cell>
        </row>
        <row r="326">
          <cell r="A326">
            <v>0</v>
          </cell>
          <cell r="B326">
            <v>1</v>
          </cell>
          <cell r="C326">
            <v>1</v>
          </cell>
          <cell r="D326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0</v>
          </cell>
          <cell r="B327">
            <v>1</v>
          </cell>
          <cell r="C327">
            <v>1</v>
          </cell>
          <cell r="D327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0</v>
          </cell>
          <cell r="B328">
            <v>1</v>
          </cell>
          <cell r="C328">
            <v>1</v>
          </cell>
          <cell r="D328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0</v>
          </cell>
          <cell r="B329">
            <v>1</v>
          </cell>
          <cell r="C329">
            <v>1</v>
          </cell>
          <cell r="D329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0</v>
          </cell>
          <cell r="B330">
            <v>1</v>
          </cell>
          <cell r="C330">
            <v>1</v>
          </cell>
          <cell r="D330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0</v>
          </cell>
          <cell r="B331">
            <v>1</v>
          </cell>
          <cell r="C331">
            <v>1</v>
          </cell>
          <cell r="D331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0</v>
          </cell>
          <cell r="B332">
            <v>1</v>
          </cell>
          <cell r="C332">
            <v>1</v>
          </cell>
          <cell r="D332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0</v>
          </cell>
          <cell r="B333">
            <v>1</v>
          </cell>
          <cell r="C333">
            <v>1</v>
          </cell>
          <cell r="D333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0</v>
          </cell>
          <cell r="B334">
            <v>1</v>
          </cell>
          <cell r="C334">
            <v>1</v>
          </cell>
          <cell r="D334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0</v>
          </cell>
          <cell r="B335">
            <v>1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 t="str">
            <v>TOTAL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</sheetData>
      <sheetData sheetId="29"/>
      <sheetData sheetId="30"/>
      <sheetData sheetId="31"/>
      <sheetData sheetId="32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</row>
        <row r="3">
          <cell r="B3" t="str">
            <v>C</v>
          </cell>
          <cell r="E3">
            <v>0.25</v>
          </cell>
          <cell r="H3">
            <v>0.25</v>
          </cell>
          <cell r="K3">
            <v>0.25</v>
          </cell>
          <cell r="N3">
            <v>0.25</v>
          </cell>
        </row>
        <row r="4">
          <cell r="B4" t="str">
            <v>D</v>
          </cell>
          <cell r="N4">
            <v>1</v>
          </cell>
        </row>
        <row r="5">
          <cell r="B5" t="str">
            <v>E</v>
          </cell>
          <cell r="D5">
            <v>0.5</v>
          </cell>
          <cell r="I5">
            <v>0.5</v>
          </cell>
        </row>
        <row r="6">
          <cell r="B6" t="str">
            <v>F</v>
          </cell>
          <cell r="I6">
            <v>1</v>
          </cell>
        </row>
        <row r="7">
          <cell r="B7" t="str">
            <v>G</v>
          </cell>
          <cell r="C7">
            <v>9.0909090909090912E-2</v>
          </cell>
          <cell r="D7">
            <v>9.0909090909090912E-2</v>
          </cell>
          <cell r="E7">
            <v>9.0909090909090912E-2</v>
          </cell>
          <cell r="F7">
            <v>9.0909090909090912E-2</v>
          </cell>
          <cell r="G7">
            <v>9.0909090909090912E-2</v>
          </cell>
          <cell r="I7">
            <v>9.0909090909090912E-2</v>
          </cell>
          <cell r="J7">
            <v>9.0909090909090912E-2</v>
          </cell>
          <cell r="K7">
            <v>9.0909090909090912E-2</v>
          </cell>
          <cell r="L7">
            <v>9.0909090909090912E-2</v>
          </cell>
          <cell r="M7">
            <v>9.0909090909090912E-2</v>
          </cell>
          <cell r="N7">
            <v>9.0909090909090912E-2</v>
          </cell>
        </row>
        <row r="8">
          <cell r="B8" t="str">
            <v>H</v>
          </cell>
          <cell r="D8">
            <v>8.3333333333333329E-2</v>
          </cell>
          <cell r="E8">
            <v>8.3333333333333329E-2</v>
          </cell>
          <cell r="F8">
            <v>8.3333333333333329E-2</v>
          </cell>
          <cell r="G8">
            <v>8.3333333333333329E-2</v>
          </cell>
          <cell r="H8">
            <v>8.3333333333333329E-2</v>
          </cell>
          <cell r="I8">
            <v>8.3333333333333329E-2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0.16666666666666666</v>
          </cell>
        </row>
        <row r="9">
          <cell r="B9" t="str">
            <v>J</v>
          </cell>
          <cell r="D9">
            <v>0.25</v>
          </cell>
          <cell r="G9">
            <v>0.25</v>
          </cell>
          <cell r="J9">
            <v>0.25</v>
          </cell>
          <cell r="N9">
            <v>0.25</v>
          </cell>
        </row>
        <row r="10">
          <cell r="B10" t="str">
            <v>K</v>
          </cell>
          <cell r="D10">
            <v>1</v>
          </cell>
        </row>
        <row r="11">
          <cell r="B11" t="str">
            <v>M</v>
          </cell>
          <cell r="D11">
            <v>0.17</v>
          </cell>
          <cell r="F11">
            <v>0.17</v>
          </cell>
          <cell r="I11">
            <v>0.17</v>
          </cell>
          <cell r="K11">
            <v>0.17</v>
          </cell>
          <cell r="M11">
            <v>0.17</v>
          </cell>
          <cell r="N11">
            <v>0.15</v>
          </cell>
        </row>
        <row r="12">
          <cell r="B12" t="str">
            <v>R</v>
          </cell>
          <cell r="I12">
            <v>1</v>
          </cell>
        </row>
        <row r="13">
          <cell r="B13" t="str">
            <v>S</v>
          </cell>
          <cell r="C13">
            <v>8.3333333333333329E-2</v>
          </cell>
          <cell r="D13">
            <v>8.3333333333333329E-2</v>
          </cell>
          <cell r="E13">
            <v>8.3333333333333329E-2</v>
          </cell>
          <cell r="F13">
            <v>8.3333333333333329E-2</v>
          </cell>
          <cell r="G13">
            <v>8.3333333333333329E-2</v>
          </cell>
          <cell r="H13">
            <v>8.3333333333333329E-2</v>
          </cell>
          <cell r="I13">
            <v>8.3333333333333329E-2</v>
          </cell>
          <cell r="J13">
            <v>8.3333333333333329E-2</v>
          </cell>
          <cell r="K13">
            <v>8.3333333333333329E-2</v>
          </cell>
          <cell r="L13">
            <v>8.3333333333333329E-2</v>
          </cell>
          <cell r="M13">
            <v>8.3333333333333329E-2</v>
          </cell>
          <cell r="N13">
            <v>8.3333333333333329E-2</v>
          </cell>
        </row>
        <row r="14">
          <cell r="B14" t="str">
            <v>T</v>
          </cell>
          <cell r="F14">
            <v>0.33</v>
          </cell>
          <cell r="K14">
            <v>0.33</v>
          </cell>
          <cell r="N14">
            <v>0.34</v>
          </cell>
        </row>
        <row r="15">
          <cell r="B15" t="str">
            <v>W</v>
          </cell>
          <cell r="C15">
            <v>7.6923076923076927E-2</v>
          </cell>
          <cell r="D15">
            <v>7.6923076923076927E-2</v>
          </cell>
          <cell r="E15">
            <v>9.6153846153846159E-2</v>
          </cell>
          <cell r="F15">
            <v>7.6923076923076927E-2</v>
          </cell>
          <cell r="G15">
            <v>7.6923076923076927E-2</v>
          </cell>
          <cell r="H15">
            <v>9.6153846153846159E-2</v>
          </cell>
          <cell r="I15">
            <v>7.6923076923076927E-2</v>
          </cell>
          <cell r="J15">
            <v>7.6923076923076927E-2</v>
          </cell>
          <cell r="K15">
            <v>9.6153846153846159E-2</v>
          </cell>
          <cell r="L15">
            <v>7.6923076923076927E-2</v>
          </cell>
          <cell r="M15">
            <v>7.6923076923076927E-2</v>
          </cell>
          <cell r="N15">
            <v>9.6153846153846159E-2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G1" t="str">
            <v>Number of Pupils (R-11 - sole or main registration)</v>
          </cell>
        </row>
        <row r="3">
          <cell r="A3">
            <v>2000</v>
          </cell>
          <cell r="B3" t="str">
            <v>Holy Family Catholic Primary</v>
          </cell>
          <cell r="C3">
            <v>170669</v>
          </cell>
          <cell r="D3">
            <v>3072000</v>
          </cell>
          <cell r="E3">
            <v>1523751.29793629</v>
          </cell>
        </row>
        <row r="4">
          <cell r="A4">
            <v>2005</v>
          </cell>
          <cell r="B4" t="str">
            <v>Berrymede Junior School</v>
          </cell>
          <cell r="C4">
            <v>170604</v>
          </cell>
          <cell r="D4">
            <v>3072005</v>
          </cell>
          <cell r="E4">
            <v>1849850.8853778434</v>
          </cell>
        </row>
        <row r="5">
          <cell r="A5">
            <v>2006</v>
          </cell>
          <cell r="B5" t="str">
            <v>Berrymede Infant School</v>
          </cell>
          <cell r="C5">
            <v>170603</v>
          </cell>
          <cell r="D5">
            <v>3072006</v>
          </cell>
          <cell r="E5">
            <v>1268161.2568451012</v>
          </cell>
        </row>
        <row r="6">
          <cell r="A6">
            <v>2022</v>
          </cell>
          <cell r="B6" t="str">
            <v>East Acton Primary School</v>
          </cell>
          <cell r="C6">
            <v>170615</v>
          </cell>
          <cell r="D6">
            <v>3072022</v>
          </cell>
          <cell r="E6">
            <v>1478904.9184694311</v>
          </cell>
        </row>
        <row r="7">
          <cell r="A7">
            <v>2033</v>
          </cell>
          <cell r="B7" t="str">
            <v>Oldfield Primary School</v>
          </cell>
          <cell r="C7">
            <v>170638</v>
          </cell>
          <cell r="D7">
            <v>3072033</v>
          </cell>
          <cell r="E7">
            <v>1776179.1050653688</v>
          </cell>
        </row>
        <row r="8">
          <cell r="A8">
            <v>2046</v>
          </cell>
          <cell r="B8" t="str">
            <v>North Ealing Primary School</v>
          </cell>
          <cell r="C8">
            <v>170633</v>
          </cell>
          <cell r="D8">
            <v>3072046</v>
          </cell>
          <cell r="E8">
            <v>2478724.2440600763</v>
          </cell>
        </row>
        <row r="9">
          <cell r="A9">
            <v>2058</v>
          </cell>
          <cell r="B9" t="str">
            <v>St John’s Primary School</v>
          </cell>
          <cell r="C9">
            <v>170647</v>
          </cell>
          <cell r="D9">
            <v>3072058</v>
          </cell>
          <cell r="E9">
            <v>1984669.1640710866</v>
          </cell>
        </row>
        <row r="10">
          <cell r="A10">
            <v>2059</v>
          </cell>
          <cell r="B10" t="str">
            <v>St Mark’s Primary School</v>
          </cell>
          <cell r="C10">
            <v>170649</v>
          </cell>
          <cell r="D10">
            <v>3072059</v>
          </cell>
          <cell r="E10">
            <v>1789512.6495385461</v>
          </cell>
        </row>
        <row r="11">
          <cell r="A11">
            <v>2067</v>
          </cell>
          <cell r="B11" t="str">
            <v>West Twyford Primary School</v>
          </cell>
          <cell r="C11">
            <v>170659</v>
          </cell>
          <cell r="D11">
            <v>3072067</v>
          </cell>
          <cell r="E11">
            <v>1683676.764822874</v>
          </cell>
        </row>
        <row r="12">
          <cell r="A12">
            <v>2071</v>
          </cell>
          <cell r="B12" t="str">
            <v>West Acton Primary School</v>
          </cell>
          <cell r="C12">
            <v>170658</v>
          </cell>
          <cell r="D12">
            <v>3072071</v>
          </cell>
          <cell r="E12">
            <v>2606323.5140414098</v>
          </cell>
        </row>
        <row r="13">
          <cell r="A13">
            <v>2076</v>
          </cell>
          <cell r="B13" t="str">
            <v>Mayfield Primary School</v>
          </cell>
          <cell r="C13">
            <v>170630</v>
          </cell>
          <cell r="D13">
            <v>3072076</v>
          </cell>
          <cell r="E13">
            <v>1505883.4515459565</v>
          </cell>
        </row>
        <row r="14">
          <cell r="A14">
            <v>2083</v>
          </cell>
          <cell r="B14" t="str">
            <v>Beaconsfield Primary School</v>
          </cell>
          <cell r="C14">
            <v>170602</v>
          </cell>
          <cell r="D14">
            <v>3072083</v>
          </cell>
          <cell r="E14">
            <v>1491136.5385240626</v>
          </cell>
        </row>
        <row r="15">
          <cell r="A15">
            <v>2088</v>
          </cell>
          <cell r="B15" t="str">
            <v>Coston Primary School</v>
          </cell>
          <cell r="C15">
            <v>170609</v>
          </cell>
          <cell r="D15">
            <v>3072088</v>
          </cell>
          <cell r="E15">
            <v>1688039.7941853248</v>
          </cell>
        </row>
        <row r="16">
          <cell r="A16">
            <v>2092</v>
          </cell>
          <cell r="B16" t="str">
            <v>Downe Manor Primary School</v>
          </cell>
          <cell r="C16">
            <v>170612</v>
          </cell>
          <cell r="D16">
            <v>3072092</v>
          </cell>
          <cell r="E16">
            <v>1973543.2971538911</v>
          </cell>
        </row>
        <row r="17">
          <cell r="A17">
            <v>2094</v>
          </cell>
          <cell r="B17" t="str">
            <v>Drayton Green Primary School</v>
          </cell>
          <cell r="C17">
            <v>170613</v>
          </cell>
          <cell r="D17">
            <v>3072094</v>
          </cell>
          <cell r="E17">
            <v>2020539.6454560759</v>
          </cell>
        </row>
        <row r="18">
          <cell r="A18">
            <v>2115</v>
          </cell>
          <cell r="B18" t="str">
            <v>North Primary School</v>
          </cell>
          <cell r="C18">
            <v>170634</v>
          </cell>
          <cell r="D18">
            <v>3072115</v>
          </cell>
          <cell r="E18">
            <v>1787065.7307758834</v>
          </cell>
        </row>
        <row r="19">
          <cell r="A19">
            <v>2121</v>
          </cell>
          <cell r="B19" t="str">
            <v>Ravenor Primary School</v>
          </cell>
          <cell r="C19">
            <v>170641</v>
          </cell>
          <cell r="D19">
            <v>3072121</v>
          </cell>
          <cell r="E19">
            <v>2710646.2186616496</v>
          </cell>
        </row>
        <row r="20">
          <cell r="A20">
            <v>2125</v>
          </cell>
          <cell r="B20" t="str">
            <v>Selborne Primary School</v>
          </cell>
          <cell r="C20">
            <v>170642</v>
          </cell>
          <cell r="D20">
            <v>3072125</v>
          </cell>
          <cell r="E20">
            <v>2441250.9404545682</v>
          </cell>
        </row>
        <row r="21">
          <cell r="A21">
            <v>2150</v>
          </cell>
          <cell r="B21" t="str">
            <v>Hambrough Primary School</v>
          </cell>
          <cell r="C21">
            <v>170622</v>
          </cell>
          <cell r="D21">
            <v>3072150</v>
          </cell>
          <cell r="E21">
            <v>1802742.6125829306</v>
          </cell>
        </row>
        <row r="22">
          <cell r="A22">
            <v>2151</v>
          </cell>
          <cell r="B22" t="str">
            <v>Hobbayne Primary School</v>
          </cell>
          <cell r="C22">
            <v>170625</v>
          </cell>
          <cell r="D22">
            <v>3072151</v>
          </cell>
          <cell r="E22">
            <v>2575426.1512665688</v>
          </cell>
        </row>
        <row r="23">
          <cell r="A23">
            <v>2153</v>
          </cell>
          <cell r="B23" t="str">
            <v>John Perryn Primary School</v>
          </cell>
          <cell r="C23">
            <v>170627</v>
          </cell>
          <cell r="D23">
            <v>3072153</v>
          </cell>
          <cell r="E23">
            <v>1933762.2882450346</v>
          </cell>
        </row>
        <row r="24">
          <cell r="A24">
            <v>2154</v>
          </cell>
          <cell r="B24" t="str">
            <v>Southfield Primary School</v>
          </cell>
          <cell r="C24">
            <v>170643</v>
          </cell>
          <cell r="D24">
            <v>3072154</v>
          </cell>
          <cell r="E24">
            <v>1935510.2303023087</v>
          </cell>
        </row>
        <row r="25">
          <cell r="A25">
            <v>2161</v>
          </cell>
          <cell r="B25" t="str">
            <v>Allenby Primary &amp; Nursery School</v>
          </cell>
          <cell r="C25">
            <v>170601</v>
          </cell>
          <cell r="D25">
            <v>3072161</v>
          </cell>
          <cell r="E25">
            <v>1241750.9262925293</v>
          </cell>
        </row>
        <row r="26">
          <cell r="A26">
            <v>2162</v>
          </cell>
          <cell r="B26" t="str">
            <v>Blair Peach Primary School</v>
          </cell>
          <cell r="C26">
            <v>170605</v>
          </cell>
          <cell r="D26">
            <v>3072162</v>
          </cell>
          <cell r="E26">
            <v>1825408.4185152138</v>
          </cell>
        </row>
        <row r="27">
          <cell r="A27">
            <v>2163</v>
          </cell>
          <cell r="B27" t="str">
            <v>Clifton Primary School</v>
          </cell>
          <cell r="C27">
            <v>170608</v>
          </cell>
          <cell r="D27">
            <v>3072163</v>
          </cell>
          <cell r="E27">
            <v>1786100.6826942796</v>
          </cell>
        </row>
        <row r="28">
          <cell r="A28">
            <v>2164</v>
          </cell>
          <cell r="B28" t="str">
            <v>Dairy Meadow Primary School</v>
          </cell>
          <cell r="C28">
            <v>170610</v>
          </cell>
          <cell r="D28">
            <v>3072164</v>
          </cell>
          <cell r="E28">
            <v>1822207.7397440295</v>
          </cell>
        </row>
        <row r="29">
          <cell r="A29">
            <v>2165</v>
          </cell>
          <cell r="B29" t="str">
            <v>Derwentwater Primary School</v>
          </cell>
          <cell r="C29">
            <v>170611</v>
          </cell>
          <cell r="D29">
            <v>3072165</v>
          </cell>
          <cell r="E29">
            <v>2695265.0937970937</v>
          </cell>
        </row>
        <row r="30">
          <cell r="A30">
            <v>2166</v>
          </cell>
          <cell r="B30" t="str">
            <v>Durdans Park Primary School</v>
          </cell>
          <cell r="C30">
            <v>170614</v>
          </cell>
          <cell r="D30">
            <v>3072166</v>
          </cell>
          <cell r="E30">
            <v>1845804.7172807464</v>
          </cell>
        </row>
        <row r="31">
          <cell r="A31">
            <v>2167</v>
          </cell>
          <cell r="B31" t="str">
            <v>Fielding Primary School</v>
          </cell>
          <cell r="C31">
            <v>170618</v>
          </cell>
          <cell r="D31">
            <v>3072167</v>
          </cell>
          <cell r="E31">
            <v>3209543.1459449586</v>
          </cell>
        </row>
        <row r="32">
          <cell r="A32">
            <v>2168</v>
          </cell>
          <cell r="B32" t="str">
            <v>Gifford Primary School</v>
          </cell>
          <cell r="C32">
            <v>170619</v>
          </cell>
          <cell r="D32">
            <v>3072168</v>
          </cell>
          <cell r="E32">
            <v>3862183.3712137253</v>
          </cell>
        </row>
        <row r="33">
          <cell r="A33">
            <v>2169</v>
          </cell>
          <cell r="B33" t="str">
            <v>Greenwood Primary School</v>
          </cell>
          <cell r="C33">
            <v>170621</v>
          </cell>
          <cell r="D33">
            <v>3072169</v>
          </cell>
          <cell r="E33">
            <v>2366342.6329889852</v>
          </cell>
        </row>
        <row r="34">
          <cell r="A34">
            <v>2170</v>
          </cell>
          <cell r="B34" t="str">
            <v>Havelock Primary School</v>
          </cell>
          <cell r="C34">
            <v>170624</v>
          </cell>
          <cell r="D34">
            <v>3072170</v>
          </cell>
          <cell r="E34">
            <v>1781809.2351926388</v>
          </cell>
        </row>
        <row r="35">
          <cell r="A35">
            <v>2171</v>
          </cell>
          <cell r="B35" t="str">
            <v>Horsenden Primary School</v>
          </cell>
          <cell r="C35">
            <v>170626</v>
          </cell>
          <cell r="D35">
            <v>3072171</v>
          </cell>
          <cell r="E35">
            <v>3216071.3949955292</v>
          </cell>
        </row>
        <row r="36">
          <cell r="A36">
            <v>2172</v>
          </cell>
          <cell r="B36" t="str">
            <v>Willow Tree Primary School</v>
          </cell>
          <cell r="C36">
            <v>170660</v>
          </cell>
          <cell r="D36">
            <v>3072172</v>
          </cell>
          <cell r="E36">
            <v>2931465.7774353242</v>
          </cell>
        </row>
        <row r="37">
          <cell r="A37">
            <v>2173</v>
          </cell>
          <cell r="B37" t="str">
            <v>Lady Margaret Primary School</v>
          </cell>
          <cell r="C37">
            <v>170628</v>
          </cell>
          <cell r="D37">
            <v>3072173</v>
          </cell>
          <cell r="E37">
            <v>2598669.8068749974</v>
          </cell>
        </row>
        <row r="38">
          <cell r="A38">
            <v>2174</v>
          </cell>
          <cell r="B38" t="str">
            <v>Little Ealing Primary School</v>
          </cell>
          <cell r="C38">
            <v>170629</v>
          </cell>
          <cell r="D38">
            <v>3072174</v>
          </cell>
          <cell r="E38">
            <v>2424914.419222984</v>
          </cell>
        </row>
        <row r="39">
          <cell r="A39">
            <v>2175</v>
          </cell>
          <cell r="B39" t="str">
            <v>Oaklands Primary School</v>
          </cell>
          <cell r="C39">
            <v>170637</v>
          </cell>
          <cell r="D39">
            <v>3072175</v>
          </cell>
          <cell r="E39">
            <v>1989000.7277767961</v>
          </cell>
        </row>
        <row r="40">
          <cell r="A40">
            <v>2176</v>
          </cell>
          <cell r="B40" t="str">
            <v>Perivale Primary School</v>
          </cell>
          <cell r="C40">
            <v>170640</v>
          </cell>
          <cell r="D40">
            <v>3072176</v>
          </cell>
          <cell r="E40">
            <v>1818934.0990023185</v>
          </cell>
        </row>
        <row r="41">
          <cell r="A41">
            <v>2177</v>
          </cell>
          <cell r="B41" t="str">
            <v>Stanhope Primary School</v>
          </cell>
          <cell r="C41">
            <v>170653</v>
          </cell>
          <cell r="D41">
            <v>3072177</v>
          </cell>
          <cell r="E41">
            <v>2388953.4807658624</v>
          </cell>
        </row>
        <row r="42">
          <cell r="A42">
            <v>2178</v>
          </cell>
          <cell r="B42" t="str">
            <v>Viking Primary School</v>
          </cell>
          <cell r="C42">
            <v>170657</v>
          </cell>
          <cell r="D42">
            <v>3072178</v>
          </cell>
          <cell r="E42">
            <v>1160148.897831969</v>
          </cell>
        </row>
        <row r="43">
          <cell r="A43">
            <v>2179</v>
          </cell>
          <cell r="B43" t="str">
            <v>Wolf Fields Primary School</v>
          </cell>
          <cell r="C43">
            <v>170661</v>
          </cell>
          <cell r="D43">
            <v>3072179</v>
          </cell>
          <cell r="E43">
            <v>1685369.5061302185</v>
          </cell>
        </row>
        <row r="44">
          <cell r="A44">
            <v>2180</v>
          </cell>
          <cell r="B44" t="str">
            <v>Featherstone Primary School</v>
          </cell>
          <cell r="C44">
            <v>170617</v>
          </cell>
          <cell r="D44">
            <v>3072180</v>
          </cell>
          <cell r="E44">
            <v>2966568.1249532457</v>
          </cell>
        </row>
        <row r="45">
          <cell r="A45">
            <v>2181</v>
          </cell>
          <cell r="B45" t="str">
            <v>Three Bridges Primary School</v>
          </cell>
          <cell r="C45">
            <v>170654</v>
          </cell>
          <cell r="D45">
            <v>3072181</v>
          </cell>
          <cell r="E45">
            <v>1937571.4837816213</v>
          </cell>
        </row>
        <row r="46">
          <cell r="A46">
            <v>2182</v>
          </cell>
          <cell r="B46" t="str">
            <v>Montpelier Primary School</v>
          </cell>
          <cell r="C46">
            <v>170631</v>
          </cell>
          <cell r="D46">
            <v>3072182</v>
          </cell>
          <cell r="E46">
            <v>2556954.371369964</v>
          </cell>
        </row>
        <row r="47">
          <cell r="A47">
            <v>2183</v>
          </cell>
          <cell r="B47" t="str">
            <v>Tudor Primary School</v>
          </cell>
          <cell r="C47">
            <v>170655</v>
          </cell>
          <cell r="D47">
            <v>3072183</v>
          </cell>
          <cell r="E47">
            <v>1832016.695234987</v>
          </cell>
        </row>
        <row r="48">
          <cell r="A48">
            <v>2184</v>
          </cell>
          <cell r="B48" t="str">
            <v>Hathaway Primary School</v>
          </cell>
          <cell r="C48">
            <v>170623</v>
          </cell>
          <cell r="D48">
            <v>3072184</v>
          </cell>
          <cell r="E48">
            <v>0</v>
          </cell>
        </row>
        <row r="49">
          <cell r="A49">
            <v>2185</v>
          </cell>
          <cell r="B49" t="str">
            <v>Brentside Primary School</v>
          </cell>
          <cell r="C49">
            <v>170606</v>
          </cell>
          <cell r="D49">
            <v>3072185</v>
          </cell>
          <cell r="E49">
            <v>1751764.5533285937</v>
          </cell>
        </row>
        <row r="50">
          <cell r="A50">
            <v>2186</v>
          </cell>
          <cell r="B50" t="str">
            <v>Vicar’s Green Primary School</v>
          </cell>
          <cell r="C50">
            <v>170656</v>
          </cell>
          <cell r="D50">
            <v>3072186</v>
          </cell>
          <cell r="E50">
            <v>1674786.5859734893</v>
          </cell>
        </row>
        <row r="51">
          <cell r="A51">
            <v>2187</v>
          </cell>
          <cell r="B51" t="str">
            <v>Grange Primary School</v>
          </cell>
          <cell r="C51">
            <v>170620</v>
          </cell>
          <cell r="D51">
            <v>3072187</v>
          </cell>
          <cell r="E51">
            <v>3413817.7803515908</v>
          </cell>
        </row>
        <row r="52">
          <cell r="A52">
            <v>3301</v>
          </cell>
          <cell r="B52" t="str">
            <v>Christ Church CE Junior School</v>
          </cell>
          <cell r="C52">
            <v>170607</v>
          </cell>
          <cell r="D52">
            <v>3073301</v>
          </cell>
          <cell r="E52">
            <v>0</v>
          </cell>
        </row>
        <row r="53">
          <cell r="A53">
            <v>3302</v>
          </cell>
          <cell r="B53" t="str">
            <v>St Saviour’s CE Infant School</v>
          </cell>
          <cell r="C53">
            <v>170651</v>
          </cell>
          <cell r="D53">
            <v>3073302</v>
          </cell>
          <cell r="E53">
            <v>0</v>
          </cell>
        </row>
        <row r="54">
          <cell r="A54">
            <v>3500</v>
          </cell>
          <cell r="B54" t="str">
            <v>Mount Carmel RC Primary School</v>
          </cell>
          <cell r="C54">
            <v>170632</v>
          </cell>
          <cell r="D54">
            <v>3073500</v>
          </cell>
          <cell r="E54">
            <v>1566418.8548128852</v>
          </cell>
        </row>
        <row r="55">
          <cell r="A55">
            <v>3503</v>
          </cell>
          <cell r="B55" t="str">
            <v>Our Lady of the Visitation RC Primary School</v>
          </cell>
          <cell r="C55">
            <v>170639</v>
          </cell>
          <cell r="D55">
            <v>3073503</v>
          </cell>
          <cell r="E55">
            <v>1663566.7288609114</v>
          </cell>
        </row>
        <row r="56">
          <cell r="A56">
            <v>3504</v>
          </cell>
          <cell r="B56" t="str">
            <v>St John Fisher RC Primary School</v>
          </cell>
          <cell r="C56">
            <v>170646</v>
          </cell>
          <cell r="D56">
            <v>3073504</v>
          </cell>
          <cell r="E56">
            <v>1623064.6604025818</v>
          </cell>
        </row>
        <row r="57">
          <cell r="A57">
            <v>3505</v>
          </cell>
          <cell r="B57" t="str">
            <v>St Anselm’s RC Primary School</v>
          </cell>
          <cell r="C57">
            <v>170644</v>
          </cell>
          <cell r="D57">
            <v>3073505</v>
          </cell>
          <cell r="E57">
            <v>1010041.7577284999</v>
          </cell>
        </row>
        <row r="58">
          <cell r="A58">
            <v>3506</v>
          </cell>
          <cell r="B58" t="str">
            <v>St Gregory’s RC Primary School</v>
          </cell>
          <cell r="C58">
            <v>170645</v>
          </cell>
          <cell r="D58">
            <v>3073506</v>
          </cell>
          <cell r="E58">
            <v>2315442.3089768412</v>
          </cell>
        </row>
        <row r="59">
          <cell r="A59">
            <v>3507</v>
          </cell>
          <cell r="B59" t="str">
            <v>St Joseph’s RC Primary School</v>
          </cell>
          <cell r="C59">
            <v>170648</v>
          </cell>
          <cell r="D59">
            <v>3073507</v>
          </cell>
          <cell r="E59">
            <v>2181598.4337414126</v>
          </cell>
        </row>
        <row r="60">
          <cell r="A60">
            <v>3508</v>
          </cell>
          <cell r="B60" t="str">
            <v>St Rapheal’s RC Primary School</v>
          </cell>
          <cell r="C60">
            <v>170650</v>
          </cell>
          <cell r="D60">
            <v>3073508</v>
          </cell>
          <cell r="E60">
            <v>2283299.9591371268</v>
          </cell>
        </row>
        <row r="61">
          <cell r="A61">
            <v>3509</v>
          </cell>
          <cell r="B61" t="str">
            <v>St Vincent’s RC Primary School</v>
          </cell>
          <cell r="C61">
            <v>170652</v>
          </cell>
          <cell r="D61">
            <v>3073509</v>
          </cell>
          <cell r="E61">
            <v>1857736.4343157473</v>
          </cell>
        </row>
        <row r="62">
          <cell r="A62">
            <v>3510</v>
          </cell>
          <cell r="B62" t="str">
            <v>The Edward Betham CE Primary School</v>
          </cell>
          <cell r="C62">
            <v>170616</v>
          </cell>
          <cell r="D62">
            <v>3073510</v>
          </cell>
          <cell r="E62">
            <v>1674028.0832211953</v>
          </cell>
        </row>
        <row r="63">
          <cell r="A63">
            <v>3511</v>
          </cell>
          <cell r="B63" t="str">
            <v>Petts Hill Primary School</v>
          </cell>
          <cell r="C63">
            <v>170635</v>
          </cell>
          <cell r="D63">
            <v>3073511</v>
          </cell>
          <cell r="E63">
            <v>1111542.5141179857</v>
          </cell>
        </row>
        <row r="64">
          <cell r="A64">
            <v>3512</v>
          </cell>
          <cell r="B64" t="str">
            <v>New Khaksa School</v>
          </cell>
          <cell r="C64">
            <v>170667</v>
          </cell>
          <cell r="D64">
            <v>3073512</v>
          </cell>
          <cell r="E64">
            <v>1728113.327896995</v>
          </cell>
        </row>
        <row r="65">
          <cell r="A65">
            <v>3513</v>
          </cell>
          <cell r="B65" t="str">
            <v>Christ the Saviour Primary</v>
          </cell>
          <cell r="C65">
            <v>170668</v>
          </cell>
          <cell r="D65">
            <v>3073513</v>
          </cell>
          <cell r="E65">
            <v>3091535.3758918522</v>
          </cell>
        </row>
        <row r="66">
          <cell r="A66">
            <v>5200</v>
          </cell>
          <cell r="B66" t="str">
            <v>Wood End Junior School</v>
          </cell>
          <cell r="C66">
            <v>170665</v>
          </cell>
          <cell r="D66">
            <v>3075200</v>
          </cell>
          <cell r="E66">
            <v>1846777.2013112493</v>
          </cell>
        </row>
        <row r="67">
          <cell r="A67">
            <v>5201</v>
          </cell>
          <cell r="B67" t="str">
            <v>Wood End Infant School</v>
          </cell>
          <cell r="C67">
            <v>170664</v>
          </cell>
          <cell r="D67">
            <v>3075201</v>
          </cell>
          <cell r="E67">
            <v>1268308.962918384</v>
          </cell>
        </row>
        <row r="68">
          <cell r="A68">
            <v>5202</v>
          </cell>
          <cell r="B68" t="str">
            <v>Dormers Wells Junior School</v>
          </cell>
          <cell r="C68">
            <v>170663</v>
          </cell>
          <cell r="D68">
            <v>3075202</v>
          </cell>
          <cell r="E68">
            <v>1989147.6298841806</v>
          </cell>
        </row>
        <row r="69">
          <cell r="A69">
            <v>5203</v>
          </cell>
          <cell r="B69" t="str">
            <v>Dormers Wells Infant School</v>
          </cell>
          <cell r="C69">
            <v>170662</v>
          </cell>
          <cell r="D69">
            <v>3075203</v>
          </cell>
          <cell r="E69">
            <v>1395455.1497029532</v>
          </cell>
        </row>
        <row r="70">
          <cell r="A70">
            <v>4035</v>
          </cell>
          <cell r="B70" t="str">
            <v>Acton High</v>
          </cell>
          <cell r="C70">
            <v>170701</v>
          </cell>
          <cell r="D70">
            <v>3074035</v>
          </cell>
          <cell r="E70">
            <v>8189716.7885447713</v>
          </cell>
        </row>
        <row r="71">
          <cell r="A71">
            <v>5400</v>
          </cell>
          <cell r="B71" t="str">
            <v>Brentside High</v>
          </cell>
          <cell r="C71">
            <v>170709</v>
          </cell>
          <cell r="D71">
            <v>3075400</v>
          </cell>
          <cell r="E71">
            <v>7065304.1527166711</v>
          </cell>
        </row>
        <row r="72">
          <cell r="A72">
            <v>4603</v>
          </cell>
          <cell r="B72" t="str">
            <v>The Cardinal Wiseman High</v>
          </cell>
          <cell r="C72">
            <v>170702</v>
          </cell>
          <cell r="D72">
            <v>3074603</v>
          </cell>
          <cell r="E72">
            <v>7903677.1174827414</v>
          </cell>
        </row>
        <row r="73">
          <cell r="A73">
            <v>4030</v>
          </cell>
          <cell r="B73" t="str">
            <v>Dormers Wells High</v>
          </cell>
          <cell r="C73">
            <v>170703</v>
          </cell>
          <cell r="D73">
            <v>3074030</v>
          </cell>
          <cell r="E73">
            <v>8166927.2923239227</v>
          </cell>
        </row>
        <row r="74">
          <cell r="A74">
            <v>5403</v>
          </cell>
          <cell r="B74" t="str">
            <v>Drayton Manor High</v>
          </cell>
          <cell r="C74">
            <v>170710</v>
          </cell>
          <cell r="D74">
            <v>3075403</v>
          </cell>
          <cell r="E74">
            <v>6915085.1235383153</v>
          </cell>
        </row>
        <row r="75">
          <cell r="A75">
            <v>5402</v>
          </cell>
          <cell r="B75" t="str">
            <v>The Ellen Wilkinson School for Girls</v>
          </cell>
          <cell r="C75">
            <v>170711</v>
          </cell>
          <cell r="D75">
            <v>3075402</v>
          </cell>
          <cell r="E75">
            <v>6280427.8517869841</v>
          </cell>
        </row>
        <row r="76">
          <cell r="A76">
            <v>4036</v>
          </cell>
          <cell r="B76" t="str">
            <v>Elthorne Park High</v>
          </cell>
          <cell r="C76">
            <v>170704</v>
          </cell>
          <cell r="D76">
            <v>3074036</v>
          </cell>
          <cell r="E76">
            <v>5579424.2682906343</v>
          </cell>
        </row>
        <row r="77">
          <cell r="A77">
            <v>4031</v>
          </cell>
          <cell r="B77" t="str">
            <v>Featherstone High</v>
          </cell>
          <cell r="C77">
            <v>170705</v>
          </cell>
          <cell r="D77">
            <v>3074031</v>
          </cell>
          <cell r="E77">
            <v>7438278.2699655881</v>
          </cell>
        </row>
        <row r="78">
          <cell r="A78">
            <v>5401</v>
          </cell>
          <cell r="B78" t="str">
            <v>Greenford High</v>
          </cell>
          <cell r="C78">
            <v>170712</v>
          </cell>
          <cell r="D78">
            <v>3075401</v>
          </cell>
          <cell r="E78">
            <v>7540059.7982325749</v>
          </cell>
        </row>
        <row r="79">
          <cell r="A79">
            <v>5404</v>
          </cell>
          <cell r="B79" t="str">
            <v>Northolt High</v>
          </cell>
          <cell r="C79">
            <v>170713</v>
          </cell>
          <cell r="D79">
            <v>3075404</v>
          </cell>
          <cell r="E79">
            <v>4122268.1602983931</v>
          </cell>
        </row>
        <row r="80">
          <cell r="A80">
            <v>4602</v>
          </cell>
          <cell r="B80" t="str">
            <v>Twyford High</v>
          </cell>
          <cell r="C80">
            <v>170706</v>
          </cell>
          <cell r="D80">
            <v>3074602</v>
          </cell>
          <cell r="E80">
            <v>5257775.7532247212</v>
          </cell>
        </row>
        <row r="81">
          <cell r="A81">
            <v>4020</v>
          </cell>
          <cell r="B81" t="str">
            <v>Villiers High</v>
          </cell>
          <cell r="C81">
            <v>170707</v>
          </cell>
          <cell r="D81">
            <v>3074020</v>
          </cell>
          <cell r="E81">
            <v>6873499.8151706709</v>
          </cell>
        </row>
        <row r="82">
          <cell r="A82">
            <v>4026</v>
          </cell>
          <cell r="B82" t="str">
            <v>West London Acadamy</v>
          </cell>
          <cell r="C82">
            <v>0</v>
          </cell>
          <cell r="D82">
            <v>3074026</v>
          </cell>
          <cell r="E82">
            <v>0</v>
          </cell>
        </row>
        <row r="83">
          <cell r="A83">
            <v>1000</v>
          </cell>
          <cell r="B83" t="str">
            <v>Maples Nursery School</v>
          </cell>
          <cell r="C83">
            <v>170305</v>
          </cell>
          <cell r="D83">
            <v>3071000</v>
          </cell>
          <cell r="E83">
            <v>0</v>
          </cell>
        </row>
        <row r="84">
          <cell r="A84">
            <v>1001</v>
          </cell>
          <cell r="B84" t="str">
            <v>Glebe Nursery School</v>
          </cell>
          <cell r="C84">
            <v>0</v>
          </cell>
          <cell r="D84">
            <v>3071001</v>
          </cell>
          <cell r="E84">
            <v>0</v>
          </cell>
        </row>
        <row r="85">
          <cell r="A85">
            <v>1002</v>
          </cell>
          <cell r="B85" t="str">
            <v>Grove House Nursery School</v>
          </cell>
          <cell r="C85">
            <v>170303</v>
          </cell>
          <cell r="D85">
            <v>3071002</v>
          </cell>
          <cell r="E85">
            <v>0</v>
          </cell>
        </row>
        <row r="86">
          <cell r="A86">
            <v>1003</v>
          </cell>
          <cell r="B86" t="str">
            <v>Heathfield Nursery School</v>
          </cell>
          <cell r="C86">
            <v>170304</v>
          </cell>
          <cell r="D86">
            <v>3071003</v>
          </cell>
          <cell r="E86">
            <v>0</v>
          </cell>
        </row>
        <row r="87">
          <cell r="A87">
            <v>1007</v>
          </cell>
          <cell r="B87" t="str">
            <v>Greenfields Nursery School</v>
          </cell>
          <cell r="C87">
            <v>170302</v>
          </cell>
          <cell r="D87">
            <v>3071007</v>
          </cell>
          <cell r="E87">
            <v>0</v>
          </cell>
        </row>
        <row r="88">
          <cell r="A88">
            <v>1103</v>
          </cell>
          <cell r="B88" t="str">
            <v>Study Centre</v>
          </cell>
          <cell r="C88">
            <v>0</v>
          </cell>
          <cell r="D88">
            <v>3071103</v>
          </cell>
          <cell r="E88">
            <v>600000</v>
          </cell>
        </row>
        <row r="89">
          <cell r="A89">
            <v>7005</v>
          </cell>
          <cell r="B89" t="str">
            <v>Belvue</v>
          </cell>
          <cell r="C89">
            <v>174001</v>
          </cell>
          <cell r="D89">
            <v>3077005</v>
          </cell>
          <cell r="E89">
            <v>1670833.3333333335</v>
          </cell>
        </row>
        <row r="90">
          <cell r="A90">
            <v>7007</v>
          </cell>
          <cell r="B90" t="str">
            <v>Castlebar</v>
          </cell>
          <cell r="C90">
            <v>174002</v>
          </cell>
          <cell r="D90">
            <v>3077007</v>
          </cell>
          <cell r="E90">
            <v>1524166.6666666667</v>
          </cell>
        </row>
        <row r="91">
          <cell r="A91">
            <v>7012</v>
          </cell>
          <cell r="B91" t="str">
            <v>John Chilton</v>
          </cell>
          <cell r="C91">
            <v>174004</v>
          </cell>
          <cell r="D91">
            <v>3077012</v>
          </cell>
          <cell r="E91">
            <v>900000</v>
          </cell>
        </row>
        <row r="92">
          <cell r="A92">
            <v>7010</v>
          </cell>
          <cell r="B92" t="str">
            <v>Mandeville</v>
          </cell>
          <cell r="C92">
            <v>174005</v>
          </cell>
          <cell r="D92">
            <v>3077010</v>
          </cell>
          <cell r="E92">
            <v>1267500</v>
          </cell>
        </row>
        <row r="93">
          <cell r="A93">
            <v>7014</v>
          </cell>
          <cell r="B93" t="str">
            <v>St Ann's</v>
          </cell>
          <cell r="C93">
            <v>174006</v>
          </cell>
          <cell r="D93">
            <v>3077014</v>
          </cell>
          <cell r="E93">
            <v>900000</v>
          </cell>
        </row>
        <row r="94">
          <cell r="A94">
            <v>7013</v>
          </cell>
          <cell r="B94" t="str">
            <v>Springhallow</v>
          </cell>
          <cell r="C94">
            <v>174007</v>
          </cell>
          <cell r="D94">
            <v>3077013</v>
          </cell>
          <cell r="E94">
            <v>1036666.6666666667</v>
          </cell>
        </row>
      </sheetData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Cover"/>
      <sheetName val="Schools Block Data"/>
      <sheetName val="15-16 submitted baselines"/>
      <sheetName val="15-16 submitted HN places"/>
      <sheetName val="Inputs &amp; Adjustments"/>
      <sheetName val="Local Factors"/>
      <sheetName val="Adjusted Factors"/>
      <sheetName val="15-16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E11">
            <v>3432.33</v>
          </cell>
        </row>
      </sheetData>
      <sheetData sheetId="11">
        <row r="31">
          <cell r="U31">
            <v>1051823.04</v>
          </cell>
        </row>
      </sheetData>
      <sheetData sheetId="12">
        <row r="4">
          <cell r="C4" t="str">
            <v>LAESTAB</v>
          </cell>
        </row>
      </sheetData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Contact Details"/>
      <sheetName val="Increases"/>
      <sheetName val="INDEX"/>
      <sheetName val="Teachers"/>
      <sheetName val="Premises Staff"/>
      <sheetName val="APTC"/>
      <sheetName val="Statement Support"/>
      <sheetName val="Salary Scales"/>
      <sheetName val="SUMMARY"/>
      <sheetName val="Page 1-EMPLOYED STAFF"/>
      <sheetName val="Page 2-INDIRECT STAFF"/>
      <sheetName val="Page 3-PREM and OCCUPANCY"/>
      <sheetName val="Page 4-RESOURCES and OTHER"/>
      <sheetName val="Page 5-SERVICES"/>
      <sheetName val="Page 6-INCOME"/>
      <sheetName val="Page 7-SUMMARY"/>
      <sheetName val="Page 8-CAPITAL"/>
      <sheetName val="Page 9-BALANCES"/>
      <sheetName val="Page 10-SDP"/>
      <sheetName val="Class Resources"/>
      <sheetName val="Comparisons"/>
      <sheetName val="Priority Data"/>
      <sheetName val="Capital Detail"/>
      <sheetName val="Budget Share"/>
      <sheetName val="DETAIL MONITORING"/>
      <sheetName val="LEA Budget Copy"/>
      <sheetName val="Charts"/>
      <sheetName val="System Changes"/>
      <sheetName val="GUIDE INDEX"/>
      <sheetName val="Getting Started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LEA Copy"/>
      <sheetName val="Years 2 and 3"/>
      <sheetName val="Charts Gu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gfl.org.uk/sites/default/files/Finance_data/Budgets/Pupil%20Premium%20Grant%20-%20guidance%20note%20v2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choolsAccountancyServices@ealing.gov.uk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mailto:SahotaSa@ealing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tquinn@ealing.gov.u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VakiliR@ealing.gov.uk" TargetMode="External"/><Relationship Id="rId1" Type="http://schemas.openxmlformats.org/officeDocument/2006/relationships/hyperlink" Target="mailto:VakiliR@ealing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mailto:tquinn@ealing.gov.u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whitsitt@ealing.gov.uk" TargetMode="Externa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quinn@ealing.gov.uk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Jwhitsitt@ealing.gov.uk" TargetMode="External"/><Relationship Id="rId1" Type="http://schemas.openxmlformats.org/officeDocument/2006/relationships/hyperlink" Target="mailto:Jwhitsitt@ealing.gov.uk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ahotaSa@ealing.gov.uk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SahotaSa@ealing.gov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28"/>
  <sheetViews>
    <sheetView tabSelected="1" zoomScaleNormal="100" workbookViewId="0">
      <pane xSplit="2" ySplit="11" topLeftCell="V22" activePane="bottomRight" state="frozen"/>
      <selection pane="topRight" activeCell="C1" sqref="C1"/>
      <selection pane="bottomLeft" activeCell="A12" sqref="A12"/>
      <selection pane="bottomRight" activeCell="AC38" sqref="AC38"/>
    </sheetView>
  </sheetViews>
  <sheetFormatPr defaultRowHeight="12.75" x14ac:dyDescent="0.2"/>
  <cols>
    <col min="2" max="2" width="38.42578125" bestFit="1" customWidth="1"/>
    <col min="3" max="5" width="14.7109375" customWidth="1"/>
    <col min="6" max="6" width="3.85546875" customWidth="1"/>
    <col min="7" max="10" width="14.7109375" customWidth="1"/>
    <col min="11" max="11" width="14" customWidth="1"/>
    <col min="12" max="17" width="14.7109375" customWidth="1"/>
    <col min="18" max="18" width="3.85546875" customWidth="1"/>
    <col min="19" max="19" width="14.7109375" customWidth="1"/>
    <col min="20" max="20" width="12.7109375" customWidth="1"/>
    <col min="21" max="24" width="11.42578125" customWidth="1"/>
    <col min="25" max="25" width="12.85546875" customWidth="1"/>
    <col min="26" max="31" width="11.42578125" customWidth="1"/>
    <col min="33" max="33" width="13.7109375" bestFit="1" customWidth="1"/>
    <col min="34" max="35" width="13.7109375" customWidth="1"/>
    <col min="36" max="36" width="12.5703125" customWidth="1"/>
    <col min="37" max="37" width="11.5703125" customWidth="1"/>
  </cols>
  <sheetData>
    <row r="1" spans="1:37" ht="23.25" x14ac:dyDescent="0.35">
      <c r="A1" s="84"/>
      <c r="B1" s="110" t="s">
        <v>433</v>
      </c>
      <c r="C1" s="107"/>
      <c r="D1" s="108"/>
      <c r="E1" s="61"/>
      <c r="F1" s="61"/>
      <c r="G1" s="64"/>
      <c r="H1" s="64"/>
      <c r="I1" s="64"/>
      <c r="J1" s="64"/>
      <c r="K1" s="64"/>
      <c r="L1" s="60"/>
      <c r="M1" s="60"/>
      <c r="N1" s="60"/>
      <c r="O1" s="60"/>
      <c r="P1" s="60"/>
      <c r="Q1" s="61"/>
      <c r="R1" s="61"/>
      <c r="S1" s="61"/>
    </row>
    <row r="2" spans="1:37" ht="15" x14ac:dyDescent="0.25">
      <c r="A2" s="86" t="s">
        <v>455</v>
      </c>
      <c r="C2" s="107"/>
      <c r="D2" s="108"/>
      <c r="E2" s="61"/>
      <c r="F2" s="61"/>
      <c r="G2" s="64"/>
      <c r="H2" s="64"/>
      <c r="I2" s="64"/>
      <c r="J2" s="64"/>
      <c r="K2" s="64"/>
      <c r="L2" s="60"/>
      <c r="M2" s="60"/>
      <c r="N2" s="60"/>
      <c r="O2" s="60"/>
      <c r="P2" s="60"/>
      <c r="Q2" s="61"/>
      <c r="R2" s="61"/>
      <c r="S2" s="61"/>
    </row>
    <row r="3" spans="1:37" ht="15" x14ac:dyDescent="0.25">
      <c r="A3" s="86"/>
      <c r="C3" s="107"/>
      <c r="D3" s="108"/>
      <c r="E3" s="61"/>
      <c r="F3" s="61"/>
      <c r="G3" s="64"/>
      <c r="H3" s="64"/>
      <c r="I3" s="64"/>
      <c r="J3" s="64"/>
      <c r="K3" s="64"/>
      <c r="L3" s="60"/>
      <c r="M3" s="60"/>
      <c r="N3" s="60"/>
      <c r="O3" s="60"/>
      <c r="P3" s="60"/>
      <c r="Q3" s="61"/>
      <c r="R3" s="61"/>
      <c r="S3" s="61"/>
    </row>
    <row r="4" spans="1:37" ht="15" x14ac:dyDescent="0.25">
      <c r="A4" s="86" t="s">
        <v>476</v>
      </c>
      <c r="C4" s="107"/>
      <c r="D4" s="108"/>
      <c r="E4" s="61"/>
      <c r="F4" s="61"/>
      <c r="G4" s="64"/>
      <c r="H4" s="64"/>
      <c r="I4" s="64"/>
      <c r="J4" s="64"/>
      <c r="K4" s="64"/>
      <c r="L4" s="60"/>
      <c r="M4" s="60"/>
      <c r="N4" s="60"/>
      <c r="O4" s="60"/>
      <c r="P4" s="60"/>
      <c r="Q4" s="61"/>
      <c r="R4" s="61"/>
      <c r="S4" s="61"/>
    </row>
    <row r="5" spans="1:37" ht="15" x14ac:dyDescent="0.25">
      <c r="A5" s="140" t="s">
        <v>502</v>
      </c>
      <c r="B5" t="s">
        <v>474</v>
      </c>
      <c r="C5" s="107"/>
      <c r="D5" s="108"/>
      <c r="E5" s="61"/>
      <c r="F5" s="61"/>
      <c r="G5" s="64"/>
      <c r="H5" s="64"/>
      <c r="I5" s="64"/>
      <c r="J5" s="64"/>
      <c r="K5" s="64"/>
      <c r="L5" s="60"/>
      <c r="M5" s="60"/>
      <c r="N5" s="60"/>
      <c r="O5" s="60"/>
      <c r="P5" s="60"/>
      <c r="Q5" s="61"/>
      <c r="R5" s="61"/>
      <c r="S5" s="61"/>
    </row>
    <row r="6" spans="1:37" ht="15" x14ac:dyDescent="0.25">
      <c r="A6" s="140" t="s">
        <v>502</v>
      </c>
      <c r="B6" t="s">
        <v>475</v>
      </c>
      <c r="C6" s="107"/>
      <c r="D6" s="108"/>
      <c r="E6" s="61"/>
      <c r="F6" s="61"/>
      <c r="G6" s="64"/>
      <c r="H6" s="64"/>
      <c r="I6" s="64"/>
      <c r="J6" s="64"/>
      <c r="K6" s="64"/>
      <c r="L6" s="60"/>
      <c r="M6" s="60"/>
      <c r="N6" s="60"/>
      <c r="O6" s="60"/>
      <c r="P6" s="60"/>
      <c r="Q6" s="61"/>
      <c r="R6" s="61"/>
      <c r="S6" s="61"/>
    </row>
    <row r="7" spans="1:37" ht="15" x14ac:dyDescent="0.25">
      <c r="A7" s="140" t="s">
        <v>502</v>
      </c>
      <c r="B7" s="59" t="s">
        <v>522</v>
      </c>
      <c r="C7" s="107"/>
      <c r="D7" s="108"/>
      <c r="E7" s="61"/>
      <c r="F7" s="61"/>
      <c r="G7" s="64"/>
      <c r="H7" s="64"/>
      <c r="I7" s="64"/>
      <c r="J7" s="64"/>
      <c r="K7" s="64"/>
      <c r="L7" s="60"/>
      <c r="M7" s="60"/>
      <c r="N7" s="60"/>
      <c r="O7" s="60"/>
      <c r="P7" s="60"/>
      <c r="Q7" s="61"/>
      <c r="R7" s="61"/>
      <c r="S7" s="61"/>
    </row>
    <row r="8" spans="1:37" ht="15.75" thickBot="1" x14ac:dyDescent="0.3">
      <c r="A8" s="86"/>
      <c r="C8" s="107"/>
      <c r="D8" s="108"/>
      <c r="E8" s="61"/>
      <c r="F8" s="61"/>
      <c r="G8" s="64"/>
      <c r="H8" s="64"/>
      <c r="I8" s="64"/>
      <c r="J8" s="64"/>
      <c r="K8" s="64"/>
      <c r="L8" s="60"/>
      <c r="M8" s="60"/>
      <c r="N8" s="60"/>
      <c r="O8" s="60"/>
      <c r="P8" s="60"/>
      <c r="Q8" s="61"/>
      <c r="R8" s="61"/>
      <c r="S8" s="61"/>
      <c r="T8" t="s">
        <v>501</v>
      </c>
    </row>
    <row r="9" spans="1:37" ht="24" thickBot="1" x14ac:dyDescent="0.4">
      <c r="A9" s="84"/>
      <c r="B9" s="110"/>
      <c r="C9" s="107"/>
      <c r="D9" s="108"/>
      <c r="E9" s="61"/>
      <c r="F9" s="61"/>
      <c r="G9" s="64"/>
      <c r="H9" s="64"/>
      <c r="I9" s="64"/>
      <c r="J9" s="64"/>
      <c r="K9" s="64"/>
      <c r="L9" s="60"/>
      <c r="M9" s="60"/>
      <c r="N9" s="60"/>
      <c r="O9" s="60"/>
      <c r="P9" s="60"/>
      <c r="Q9" s="61"/>
      <c r="R9" s="61"/>
      <c r="S9" s="61"/>
      <c r="T9" s="232" t="s">
        <v>434</v>
      </c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4"/>
    </row>
    <row r="10" spans="1:37" ht="27" thickBot="1" x14ac:dyDescent="0.3">
      <c r="A10" s="80"/>
      <c r="B10" s="109"/>
      <c r="C10" s="229" t="s">
        <v>387</v>
      </c>
      <c r="D10" s="230"/>
      <c r="E10" s="231"/>
      <c r="F10" s="61"/>
      <c r="G10" s="225" t="s">
        <v>388</v>
      </c>
      <c r="H10" s="226"/>
      <c r="I10" s="227"/>
      <c r="J10" s="227"/>
      <c r="K10" s="227"/>
      <c r="L10" s="227"/>
      <c r="M10" s="227"/>
      <c r="N10" s="227"/>
      <c r="O10" s="227"/>
      <c r="P10" s="227"/>
      <c r="Q10" s="228"/>
      <c r="R10" s="61"/>
      <c r="S10" s="62"/>
      <c r="T10" s="111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3"/>
      <c r="AG10" s="224" t="s">
        <v>588</v>
      </c>
      <c r="AH10" s="224" t="s">
        <v>589</v>
      </c>
      <c r="AI10" s="224" t="s">
        <v>590</v>
      </c>
      <c r="AJ10" s="224"/>
      <c r="AK10" s="224"/>
    </row>
    <row r="11" spans="1:37" s="71" customFormat="1" ht="105" x14ac:dyDescent="0.25">
      <c r="A11" s="28"/>
      <c r="B11" s="28" t="s">
        <v>4</v>
      </c>
      <c r="C11" s="105" t="s">
        <v>456</v>
      </c>
      <c r="D11" s="106" t="s">
        <v>463</v>
      </c>
      <c r="E11" s="104" t="s">
        <v>389</v>
      </c>
      <c r="F11" s="93"/>
      <c r="G11" s="101" t="s">
        <v>457</v>
      </c>
      <c r="H11" s="101" t="s">
        <v>458</v>
      </c>
      <c r="I11" s="101" t="s">
        <v>459</v>
      </c>
      <c r="J11" s="102" t="s">
        <v>460</v>
      </c>
      <c r="K11" s="102" t="s">
        <v>587</v>
      </c>
      <c r="L11" s="100" t="s">
        <v>461</v>
      </c>
      <c r="M11" s="100" t="s">
        <v>509</v>
      </c>
      <c r="N11" s="103" t="s">
        <v>519</v>
      </c>
      <c r="O11" s="103" t="s">
        <v>520</v>
      </c>
      <c r="P11" s="103" t="s">
        <v>521</v>
      </c>
      <c r="Q11" s="28" t="s">
        <v>390</v>
      </c>
      <c r="R11" s="92"/>
      <c r="S11" s="28" t="s">
        <v>391</v>
      </c>
      <c r="T11" s="104" t="s">
        <v>364</v>
      </c>
      <c r="U11" s="104" t="s">
        <v>365</v>
      </c>
      <c r="V11" s="104" t="s">
        <v>366</v>
      </c>
      <c r="W11" s="104" t="s">
        <v>367</v>
      </c>
      <c r="X11" s="104" t="s">
        <v>368</v>
      </c>
      <c r="Y11" s="104" t="s">
        <v>436</v>
      </c>
      <c r="Z11" s="104" t="s">
        <v>446</v>
      </c>
      <c r="AA11" s="104" t="s">
        <v>447</v>
      </c>
      <c r="AB11" s="104" t="s">
        <v>448</v>
      </c>
      <c r="AC11" s="104" t="s">
        <v>449</v>
      </c>
      <c r="AD11" s="104" t="s">
        <v>450</v>
      </c>
      <c r="AE11" s="104" t="s">
        <v>451</v>
      </c>
      <c r="AG11" s="28" t="s">
        <v>391</v>
      </c>
      <c r="AH11" s="28" t="s">
        <v>391</v>
      </c>
      <c r="AI11" s="28" t="s">
        <v>391</v>
      </c>
      <c r="AJ11" s="28" t="s">
        <v>591</v>
      </c>
    </row>
    <row r="12" spans="1:37" ht="15" x14ac:dyDescent="0.25">
      <c r="A12" s="94">
        <v>3074035</v>
      </c>
      <c r="B12" s="95" t="s">
        <v>291</v>
      </c>
      <c r="C12" s="96">
        <f>SUMIF('1) SB - All Schools ISB '!C:C,Summary!A12,'1) SB - All Schools ISB '!K:K)</f>
        <v>8189716.7885447713</v>
      </c>
      <c r="D12" s="96">
        <f>SUMIF('4) HNB - Special Sch, AP, ARPs'!A:A,Summary!A12,'4) HNB - Special Sch, AP, ARPs'!C:C)</f>
        <v>0</v>
      </c>
      <c r="E12" s="97">
        <f>C12+D12</f>
        <v>8189716.7885447713</v>
      </c>
      <c r="F12" s="98"/>
      <c r="G12" s="99">
        <f>SUMIF('6) HNB - Mainstream Banding'!A:A,Summary!A12,'6) HNB - Mainstream Banding'!E:E)</f>
        <v>127701.24038461539</v>
      </c>
      <c r="H12" s="96">
        <f>SUMIF('4) HNB - Special Sch, AP, ARPs'!A:A,Summary!A12,'4) HNB - Special Sch, AP, ARPs'!E:E)+SUMIF('4) HNB - Special Sch, AP, ARPs'!A:A,Summary!A12,'4) HNB - Special Sch, AP, ARPs'!F:F)</f>
        <v>0</v>
      </c>
      <c r="I12" s="96">
        <f>SUMIF('5) HNB - SEN Support Fund'!A:A,Summary!A12,'5) HNB - SEN Support Fund'!L:L)</f>
        <v>0</v>
      </c>
      <c r="J12" s="96"/>
      <c r="K12" s="96">
        <f>SUMIF('8) EYB - 2, 3&amp;4 YO'!A:A,A12,'8) EYB - 2, 3&amp;4 YO'!N:N)</f>
        <v>0</v>
      </c>
      <c r="L12" s="96">
        <f>SUMIF('2) SB - Growth Fund'!A:A,Summary!A12,'2) SB - Growth Fund'!G:G)</f>
        <v>0</v>
      </c>
      <c r="M12" s="96">
        <f>SUMIF('3) SB - One Off Reserve'!A:A,Summary!A12,'3) SB - One Off Reserve'!D:D)</f>
        <v>24642.669888526681</v>
      </c>
      <c r="N12" s="96">
        <f>SUMIF('10) EFA 2016-17'!A:A,Summary!A12,'10) EFA 2016-17'!C:C)</f>
        <v>903185</v>
      </c>
      <c r="O12" s="96">
        <f>SUMIF('10) EFA 2016-17'!A:A,Summary!A12,'10) EFA 2016-17'!D:D)</f>
        <v>19632</v>
      </c>
      <c r="P12" s="96">
        <f>SUMIF('9) PPG 2016-17'!A:A,Summary!A12,'9) PPG 2016-17'!F:F)</f>
        <v>569745</v>
      </c>
      <c r="Q12" s="96">
        <f>SUM(G12:P12)</f>
        <v>1644905.9102731422</v>
      </c>
      <c r="R12" s="98"/>
      <c r="S12" s="96">
        <f>Q12+E12</f>
        <v>9834622.6988179125</v>
      </c>
      <c r="T12" s="87">
        <f>SUMIF('1) SB - All Schools ISB '!$C:$C,Summary!$A12,'1) SB - All Schools ISB '!L:L)+SUMIF('2) SB - Growth Fund'!$A:$A,Summary!$A12,'2) SB - Growth Fund'!H:H)+SUMIF('4) HNB - Special Sch, AP, ARPs'!$A:$A,Summary!$A12,'4) HNB - Special Sch, AP, ARPs'!Q:Q)+SUMIF('5) HNB - SEN Support Fund'!$A:$A,Summary!$A12,'5) HNB - SEN Support Fund'!M:M)+SUMIF('6) HNB - Mainstream Banding'!$A:$A,Summary!$A12,'6) HNB - Mainstream Banding'!G:G)+SUMIF('7) EYB&amp;HNB - EY High Needs'!$A:$A,Summary!$A12,'7) EYB&amp;HNB - EY High Needs'!C:C)+SUMIF('9) PPG 2016-17'!$A:$A,Summary!$A12,'9) PPG 2016-17'!G:G)+SUMIF('10) EFA 2016-17'!$A:$A,Summary!$A12,'10) EFA 2016-17'!F:F)+SUMIF('3) SB - One Off Reserve'!$A:$A,Summary!$A12,'3) SB - One Off Reserve'!D:D)+SUMIF('8) EYB - 2, 3&amp;4 YO'!$A:$A,Summary!$A12,'8) EYB - 2, 3&amp;4 YO'!O:O)</f>
        <v>1152790.3732154062</v>
      </c>
      <c r="U12" s="87">
        <f>SUMIF('1) SB - All Schools ISB '!$C:$C,Summary!$A12,'1) SB - All Schools ISB '!M:M)+SUMIF('2) SB - Growth Fund'!$A:$A,Summary!$A12,'2) SB - Growth Fund'!I:I)+SUMIF('4) HNB - Special Sch, AP, ARPs'!$A:$A,Summary!$A12,'4) HNB - Special Sch, AP, ARPs'!R:R)+SUMIF('5) HNB - SEN Support Fund'!$A:$A,Summary!$A12,'5) HNB - SEN Support Fund'!N:N)+SUMIF('6) HNB - Mainstream Banding'!$A:$A,Summary!$A12,'6) HNB - Mainstream Banding'!H:H)+SUMIF('7) EYB&amp;HNB - EY High Needs'!$A:$A,Summary!$A12,'7) EYB&amp;HNB - EY High Needs'!D:D)+SUMIF('9) PPG 2016-17'!$A:$A,Summary!$A12,'9) PPG 2016-17'!H:H)+SUMIF('10) EFA 2016-17'!$A:$A,Summary!$A12,'10) EFA 2016-17'!G:G)+SUMIF('3) SB - One Off Reserve'!$A:$A,Summary!$A12,'3) SB - One Off Reserve'!E:E)+SUMIF('8) EYB - 2, 3&amp;4 YO'!$A:$A,Summary!$A12,'8) EYB - 2, 3&amp;4 YO'!P:P)</f>
        <v>833848.30245899782</v>
      </c>
      <c r="V12" s="87">
        <f>SUMIF('1) SB - All Schools ISB '!$C:$C,Summary!$A12,'1) SB - All Schools ISB '!N:N)+SUMIF('2) SB - Growth Fund'!$A:$A,Summary!$A12,'2) SB - Growth Fund'!J:J)+SUMIF('4) HNB - Special Sch, AP, ARPs'!$A:$A,Summary!$A12,'4) HNB - Special Sch, AP, ARPs'!S:S)+SUMIF('5) HNB - SEN Support Fund'!$A:$A,Summary!$A12,'5) HNB - SEN Support Fund'!O:O)+SUMIF('6) HNB - Mainstream Banding'!$A:$A,Summary!$A12,'6) HNB - Mainstream Banding'!I:I)+SUMIF('7) EYB&amp;HNB - EY High Needs'!$A:$A,Summary!$A12,'7) EYB&amp;HNB - EY High Needs'!E:E)+SUMIF('9) PPG 2016-17'!$A:$A,Summary!$A12,'9) PPG 2016-17'!I:I)+SUMIF('10) EFA 2016-17'!$A:$A,Summary!$A12,'10) EFA 2016-17'!H:H)+SUMIF('3) SB - One Off Reserve'!$A:$A,Summary!$A12,'3) SB - One Off Reserve'!F:F)+SUMIF('8) EYB - 2, 3&amp;4 YO'!$A:$A,Summary!$A12,'8) EYB - 2, 3&amp;4 YO'!Q:Q)</f>
        <v>833848.30245899782</v>
      </c>
      <c r="W12" s="87">
        <f>SUMIF('1) SB - All Schools ISB '!$C:$C,Summary!$A12,'1) SB - All Schools ISB '!O:O)+SUMIF('2) SB - Growth Fund'!$A:$A,Summary!$A12,'2) SB - Growth Fund'!K:K)+SUMIF('4) HNB - Special Sch, AP, ARPs'!$A:$A,Summary!$A12,'4) HNB - Special Sch, AP, ARPs'!T:T)+SUMIF('5) HNB - SEN Support Fund'!$A:$A,Summary!$A12,'5) HNB - SEN Support Fund'!P:P)+SUMIF('6) HNB - Mainstream Banding'!$A:$A,Summary!$A12,'6) HNB - Mainstream Banding'!J:J)+SUMIF('7) EYB&amp;HNB - EY High Needs'!$A:$A,Summary!$A12,'7) EYB&amp;HNB - EY High Needs'!F:F)+SUMIF('9) PPG 2016-17'!$A:$A,Summary!$A12,'9) PPG 2016-17'!J:J)+SUMIF('10) EFA 2016-17'!$A:$A,Summary!$A12,'10) EFA 2016-17'!I:I)+SUMIF('3) SB - One Off Reserve'!$A:$A,Summary!$A12,'3) SB - One Off Reserve'!G:G)+SUMIF('8) EYB - 2, 3&amp;4 YO'!$A:$A,Summary!$A12,'8) EYB - 2, 3&amp;4 YO'!R:R)</f>
        <v>833848.30245899782</v>
      </c>
      <c r="X12" s="87">
        <f>SUMIF('1) SB - All Schools ISB '!$C:$C,Summary!$A12,'1) SB - All Schools ISB '!P:P)+SUMIF('2) SB - Growth Fund'!$A:$A,Summary!$A12,'2) SB - Growth Fund'!L:L)+SUMIF('4) HNB - Special Sch, AP, ARPs'!$A:$A,Summary!$A12,'4) HNB - Special Sch, AP, ARPs'!U:U)+SUMIF('5) HNB - SEN Support Fund'!$A:$A,Summary!$A12,'5) HNB - SEN Support Fund'!Q:Q)+SUMIF('6) HNB - Mainstream Banding'!$A:$A,Summary!$A12,'6) HNB - Mainstream Banding'!K:K)+SUMIF('7) EYB&amp;HNB - EY High Needs'!$A:$A,Summary!$A12,'7) EYB&amp;HNB - EY High Needs'!G:G)+SUMIF('9) PPG 2016-17'!$A:$A,Summary!$A12,'9) PPG 2016-17'!K:K)+SUMIF('10) EFA 2016-17'!$A:$A,Summary!$A12,'10) EFA 2016-17'!J:J)+SUMIF('3) SB - One Off Reserve'!$A:$A,Summary!$A12,'3) SB - One Off Reserve'!H:H)+SUMIF('8) EYB - 2, 3&amp;4 YO'!$A:$A,Summary!$A12,'8) EYB - 2, 3&amp;4 YO'!S:S)</f>
        <v>833848.30245899782</v>
      </c>
      <c r="Y12" s="87">
        <f>SUMIF('1) SB - All Schools ISB '!$C:$C,Summary!$A12,'1) SB - All Schools ISB '!Q:Q)+SUMIF('2) SB - Growth Fund'!$A:$A,Summary!$A12,'2) SB - Growth Fund'!M:M)+SUMIF('4) HNB - Special Sch, AP, ARPs'!$A:$A,Summary!$A12,'4) HNB - Special Sch, AP, ARPs'!V:V)+SUMIF('5) HNB - SEN Support Fund'!$A:$A,Summary!$A12,'5) HNB - SEN Support Fund'!R:R)+SUMIF('6) HNB - Mainstream Banding'!$A:$A,Summary!$A12,'6) HNB - Mainstream Banding'!L:L)+SUMIF('7) EYB&amp;HNB - EY High Needs'!$A:$A,Summary!$A12,'7) EYB&amp;HNB - EY High Needs'!H:H)+SUMIF('9) PPG 2016-17'!$A:$A,Summary!$A12,'9) PPG 2016-17'!L:L)+SUMIF('10) EFA 2016-17'!$A:$A,Summary!$A12,'10) EFA 2016-17'!K:K)+SUMIF('3) SB - One Off Reserve'!$A:$A,Summary!$A12,'3) SB - One Off Reserve'!I:I)+SUMIF('8) EYB - 2, 3&amp;4 YO'!$A:$A,Summary!$A12,'8) EYB - 2, 3&amp;4 YO'!T:T)</f>
        <v>833848.30245899782</v>
      </c>
      <c r="Z12" s="87">
        <f>SUMIF('1) SB - All Schools ISB '!$C:$C,Summary!$A12,'1) SB - All Schools ISB '!R:R)+SUMIF('2) SB - Growth Fund'!$A:$A,Summary!$A12,'2) SB - Growth Fund'!N:N)+SUMIF('4) HNB - Special Sch, AP, ARPs'!$A:$A,Summary!$A12,'4) HNB - Special Sch, AP, ARPs'!W:W)+SUMIF('5) HNB - SEN Support Fund'!$A:$A,Summary!$A12,'5) HNB - SEN Support Fund'!S:S)+SUMIF('6) HNB - Mainstream Banding'!$A:$A,Summary!$A12,'6) HNB - Mainstream Banding'!M:M)+SUMIF('7) EYB&amp;HNB - EY High Needs'!$A:$A,Summary!$A12,'7) EYB&amp;HNB - EY High Needs'!I:I)+SUMIF('9) PPG 2016-17'!$A:$A,Summary!$A12,'9) PPG 2016-17'!M:M)+SUMIF('10) EFA 2016-17'!$A:$A,Summary!$A12,'10) EFA 2016-17'!L:L)+SUMIF('3) SB - One Off Reserve'!$A:$A,Summary!$A12,'3) SB - One Off Reserve'!J:J)+SUMIF('8) EYB - 2, 3&amp;4 YO'!$A:$A,Summary!$A12,'8) EYB - 2, 3&amp;4 YO'!U:U)</f>
        <v>833848.30245899782</v>
      </c>
      <c r="AA12" s="87">
        <f>SUMIF('1) SB - All Schools ISB '!$C:$C,Summary!$A12,'1) SB - All Schools ISB '!S:S)+SUMIF('2) SB - Growth Fund'!$A:$A,Summary!$A12,'2) SB - Growth Fund'!O:O)+SUMIF('4) HNB - Special Sch, AP, ARPs'!$A:$A,Summary!$A12,'4) HNB - Special Sch, AP, ARPs'!X:X)+SUMIF('5) HNB - SEN Support Fund'!$A:$A,Summary!$A12,'5) HNB - SEN Support Fund'!T:T)+SUMIF('6) HNB - Mainstream Banding'!$A:$A,Summary!$A12,'6) HNB - Mainstream Banding'!N:N)+SUMIF('7) EYB&amp;HNB - EY High Needs'!$A:$A,Summary!$A12,'7) EYB&amp;HNB - EY High Needs'!J:J)+SUMIF('9) PPG 2016-17'!$A:$A,Summary!$A12,'9) PPG 2016-17'!N:N)+SUMIF('10) EFA 2016-17'!$A:$A,Summary!$A12,'10) EFA 2016-17'!M:M)+SUMIF('3) SB - One Off Reserve'!$A:$A,Summary!$A12,'3) SB - One Off Reserve'!K:K)+SUMIF('8) EYB - 2, 3&amp;4 YO'!$A:$A,Summary!$A12,'8) EYB - 2, 3&amp;4 YO'!V:V)</f>
        <v>833848.30245899782</v>
      </c>
      <c r="AB12" s="87">
        <f>SUMIF('1) SB - All Schools ISB '!$C:$C,Summary!$A12,'1) SB - All Schools ISB '!T:T)+SUMIF('2) SB - Growth Fund'!$A:$A,Summary!$A12,'2) SB - Growth Fund'!P:P)+SUMIF('4) HNB - Special Sch, AP, ARPs'!$A:$A,Summary!$A12,'4) HNB - Special Sch, AP, ARPs'!Y:Y)+SUMIF('5) HNB - SEN Support Fund'!$A:$A,Summary!$A12,'5) HNB - SEN Support Fund'!U:U)+SUMIF('6) HNB - Mainstream Banding'!$A:$A,Summary!$A12,'6) HNB - Mainstream Banding'!O:O)+SUMIF('7) EYB&amp;HNB - EY High Needs'!$A:$A,Summary!$A12,'7) EYB&amp;HNB - EY High Needs'!K:K)+SUMIF('9) PPG 2016-17'!$A:$A,Summary!$A12,'9) PPG 2016-17'!O:O)+SUMIF('10) EFA 2016-17'!$A:$A,Summary!$A12,'10) EFA 2016-17'!N:N)+SUMIF('3) SB - One Off Reserve'!$A:$A,Summary!$A12,'3) SB - One Off Reserve'!L:L)+SUMIF('8) EYB - 2, 3&amp;4 YO'!$A:$A,Summary!$A12,'8) EYB - 2, 3&amp;4 YO'!W:W)</f>
        <v>833848.30245899782</v>
      </c>
      <c r="AC12" s="87">
        <f>SUMIF('1) SB - All Schools ISB '!$C:$C,Summary!$A12,'1) SB - All Schools ISB '!U:U)+SUMIF('2) SB - Growth Fund'!$A:$A,Summary!$A12,'2) SB - Growth Fund'!Q:Q)+SUMIF('4) HNB - Special Sch, AP, ARPs'!$A:$A,Summary!$A12,'4) HNB - Special Sch, AP, ARPs'!Z:Z)+SUMIF('5) HNB - SEN Support Fund'!$A:$A,Summary!$A12,'5) HNB - SEN Support Fund'!V:V)+SUMIF('6) HNB - Mainstream Banding'!$A:$A,Summary!$A12,'6) HNB - Mainstream Banding'!P:P)+SUMIF('7) EYB&amp;HNB - EY High Needs'!$A:$A,Summary!$A12,'7) EYB&amp;HNB - EY High Needs'!L:L)+SUMIF('9) PPG 2016-17'!$A:$A,Summary!$A12,'9) PPG 2016-17'!P:P)+SUMIF('10) EFA 2016-17'!$A:$A,Summary!$A12,'10) EFA 2016-17'!O:O)+SUMIF('3) SB - One Off Reserve'!$A:$A,Summary!$A12,'3) SB - One Off Reserve'!M:M)+SUMIF('8) EYB - 2, 3&amp;4 YO'!$A:$A,Summary!$A12,'8) EYB - 2, 3&amp;4 YO'!X:X)</f>
        <v>833848.30245899782</v>
      </c>
      <c r="AD12" s="87">
        <f>SUMIF('1) SB - All Schools ISB '!$C:$C,Summary!$A12,'1) SB - All Schools ISB '!V:V)+SUMIF('2) SB - Growth Fund'!$A:$A,Summary!$A12,'2) SB - Growth Fund'!R:R)+SUMIF('4) HNB - Special Sch, AP, ARPs'!$A:$A,Summary!$A12,'4) HNB - Special Sch, AP, ARPs'!AA:AA)+SUMIF('5) HNB - SEN Support Fund'!$A:$A,Summary!$A12,'5) HNB - SEN Support Fund'!W:W)+SUMIF('6) HNB - Mainstream Banding'!$A:$A,Summary!$A12,'6) HNB - Mainstream Banding'!Q:Q)+SUMIF('7) EYB&amp;HNB - EY High Needs'!$A:$A,Summary!$A12,'7) EYB&amp;HNB - EY High Needs'!M:M)+SUMIF('9) PPG 2016-17'!$A:$A,Summary!$A12,'9) PPG 2016-17'!Q:Q)+SUMIF('10) EFA 2016-17'!$A:$A,Summary!$A12,'10) EFA 2016-17'!P:P)+SUMIF('3) SB - One Off Reserve'!$A:$A,Summary!$A12,'3) SB - One Off Reserve'!N:N)+SUMIF('8) EYB - 2, 3&amp;4 YO'!$A:$A,Summary!$A12,'8) EYB - 2, 3&amp;4 YO'!Y:Y)</f>
        <v>833848.30245899782</v>
      </c>
      <c r="AE12" s="87">
        <f>SUMIF('1) SB - All Schools ISB '!$C:$C,Summary!$A12,'1) SB - All Schools ISB '!W:W)+SUMIF('2) SB - Growth Fund'!$A:$A,Summary!$A12,'2) SB - Growth Fund'!S:S)+SUMIF('4) HNB - Special Sch, AP, ARPs'!$A:$A,Summary!$A12,'4) HNB - Special Sch, AP, ARPs'!AB:AB)+SUMIF('5) HNB - SEN Support Fund'!$A:$A,Summary!$A12,'5) HNB - SEN Support Fund'!X:X)+SUMIF('6) HNB - Mainstream Banding'!$A:$A,Summary!$A12,'6) HNB - Mainstream Banding'!R:R)+SUMIF('7) EYB&amp;HNB - EY High Needs'!$A:$A,Summary!$A12,'7) EYB&amp;HNB - EY High Needs'!N:N)+SUMIF('9) PPG 2016-17'!$A:$A,Summary!$A12,'9) PPG 2016-17'!R:R)+SUMIF('10) EFA 2016-17'!$A:$A,Summary!$A12,'10) EFA 2016-17'!Q:Q)+SUMIF('3) SB - One Off Reserve'!$A:$A,Summary!$A12,'3) SB - One Off Reserve'!O:O)+SUMIF('8) EYB - 2, 3&amp;4 YO'!$A:$A,Summary!$A12,'8) EYB - 2, 3&amp;4 YO'!Z:Z)</f>
        <v>343349.30101252859</v>
      </c>
      <c r="AG12" s="96">
        <v>9834622.6988179125</v>
      </c>
      <c r="AH12" s="223">
        <v>9834622.6988179125</v>
      </c>
      <c r="AI12" s="223">
        <f>+S12</f>
        <v>9834622.6988179125</v>
      </c>
      <c r="AJ12" s="56">
        <f>AH12-S12</f>
        <v>0</v>
      </c>
    </row>
    <row r="13" spans="1:37" ht="15" x14ac:dyDescent="0.25">
      <c r="A13" s="7">
        <v>3076905</v>
      </c>
      <c r="B13" s="37" t="s">
        <v>407</v>
      </c>
      <c r="C13" s="96">
        <f>SUMIF('1) SB - All Schools ISB '!C:C,Summary!A13,'1) SB - All Schools ISB '!K:K)</f>
        <v>6573606.7238878347</v>
      </c>
      <c r="D13" s="41">
        <f>SUMIF('4) HNB - Special Sch, AP, ARPs'!A:A,Summary!A13,'4) HNB - Special Sch, AP, ARPs'!C:C)</f>
        <v>0</v>
      </c>
      <c r="E13" s="90">
        <f t="shared" ref="E13:E76" si="0">C13+D13</f>
        <v>6573606.7238878347</v>
      </c>
      <c r="F13" s="88"/>
      <c r="G13" s="91">
        <f>SUMIF('6) HNB - Mainstream Banding'!A:A,Summary!A13,'6) HNB - Mainstream Banding'!E:E)</f>
        <v>47463</v>
      </c>
      <c r="H13" s="41">
        <f>SUMIF('4) HNB - Special Sch, AP, ARPs'!A:A,Summary!A13,'4) HNB - Special Sch, AP, ARPs'!E:E)+SUMIF('4) HNB - Special Sch, AP, ARPs'!A:A,Summary!A13,'4) HNB - Special Sch, AP, ARPs'!F:F)</f>
        <v>0</v>
      </c>
      <c r="I13" s="41">
        <f>SUMIF('5) HNB - SEN Support Fund'!A:A,Summary!A13,'5) HNB - SEN Support Fund'!L:L)</f>
        <v>0</v>
      </c>
      <c r="J13" s="41"/>
      <c r="K13" s="96">
        <f>SUMIF('8) EYB - 2, 3&amp;4 YO'!A:A,A13,'8) EYB - 2, 3&amp;4 YO'!N:N)</f>
        <v>192851.99999999994</v>
      </c>
      <c r="L13" s="96">
        <f>SUMIF('2) SB - Growth Fund'!A:A,Summary!A13,'2) SB - Growth Fund'!G:G)</f>
        <v>0</v>
      </c>
      <c r="M13" s="96">
        <f>SUMIF('3) SB - One Off Reserve'!A:A,Summary!A13,'3) SB - One Off Reserve'!D:D)</f>
        <v>25187.954498825995</v>
      </c>
      <c r="N13" s="96">
        <f>SUMIF('10) EFA 2016-17'!A:A,Summary!A13,'10) EFA 2016-17'!C:C)</f>
        <v>0</v>
      </c>
      <c r="O13" s="96">
        <f>SUMIF('10) EFA 2016-17'!A:A,Summary!A13,'10) EFA 2016-17'!D:D)</f>
        <v>0</v>
      </c>
      <c r="P13" s="96">
        <f>SUMIF('9) PPG 2016-17'!A:A,Summary!A13,'9) PPG 2016-17'!F:F)</f>
        <v>0</v>
      </c>
      <c r="Q13" s="96">
        <f t="shared" ref="Q13:Q76" si="1">SUM(G13:P13)</f>
        <v>265502.95449882594</v>
      </c>
      <c r="R13" s="88"/>
      <c r="S13" s="96">
        <f t="shared" ref="S13:S76" si="2">Q13+E13</f>
        <v>6839109.6783866603</v>
      </c>
      <c r="T13" s="87">
        <f>SUMIF('1) SB - All Schools ISB '!$C:$C,Summary!$A13,'1) SB - All Schools ISB '!L:L)+SUMIF('2) SB - Growth Fund'!$A:$A,Summary!$A13,'2) SB - Growth Fund'!H:H)+SUMIF('4) HNB - Special Sch, AP, ARPs'!$A:$A,Summary!$A13,'4) HNB - Special Sch, AP, ARPs'!Q:Q)+SUMIF('5) HNB - SEN Support Fund'!$A:$A,Summary!$A13,'5) HNB - SEN Support Fund'!M:M)+SUMIF('6) HNB - Mainstream Banding'!$A:$A,Summary!$A13,'6) HNB - Mainstream Banding'!G:G)+SUMIF('7) EYB&amp;HNB - EY High Needs'!$A:$A,Summary!$A13,'7) EYB&amp;HNB - EY High Needs'!C:C)+SUMIF('9) PPG 2016-17'!$A:$A,Summary!$A13,'9) PPG 2016-17'!G:G)+SUMIF('10) EFA 2016-17'!$A:$A,Summary!$A13,'10) EFA 2016-17'!F:F)+SUMIF('3) SB - One Off Reserve'!$A:$A,Summary!$A13,'3) SB - One Off Reserve'!D:D)+SUMIF('8) EYB - 2, 3&amp;4 YO'!$A:$A,Summary!$A13,'8) EYB - 2, 3&amp;4 YO'!O:O)</f>
        <v>52824.179498825994</v>
      </c>
      <c r="U13" s="87">
        <f>SUMIF('1) SB - All Schools ISB '!$C:$C,Summary!$A13,'1) SB - All Schools ISB '!M:M)+SUMIF('2) SB - Growth Fund'!$A:$A,Summary!$A13,'2) SB - Growth Fund'!I:I)+SUMIF('4) HNB - Special Sch, AP, ARPs'!$A:$A,Summary!$A13,'4) HNB - Special Sch, AP, ARPs'!R:R)+SUMIF('5) HNB - SEN Support Fund'!$A:$A,Summary!$A13,'5) HNB - SEN Support Fund'!N:N)+SUMIF('6) HNB - Mainstream Banding'!$A:$A,Summary!$A13,'6) HNB - Mainstream Banding'!H:H)+SUMIF('7) EYB&amp;HNB - EY High Needs'!$A:$A,Summary!$A13,'7) EYB&amp;HNB - EY High Needs'!D:D)+SUMIF('9) PPG 2016-17'!$A:$A,Summary!$A13,'9) PPG 2016-17'!H:H)+SUMIF('10) EFA 2016-17'!$A:$A,Summary!$A13,'10) EFA 2016-17'!G:G)+SUMIF('3) SB - One Off Reserve'!$A:$A,Summary!$A13,'3) SB - One Off Reserve'!E:E)+SUMIF('8) EYB - 2, 3&amp;4 YO'!$A:$A,Summary!$A13,'8) EYB - 2, 3&amp;4 YO'!P:P)</f>
        <v>20426.774999999994</v>
      </c>
      <c r="V13" s="87">
        <f>SUMIF('1) SB - All Schools ISB '!$C:$C,Summary!$A13,'1) SB - All Schools ISB '!N:N)+SUMIF('2) SB - Growth Fund'!$A:$A,Summary!$A13,'2) SB - Growth Fund'!J:J)+SUMIF('4) HNB - Special Sch, AP, ARPs'!$A:$A,Summary!$A13,'4) HNB - Special Sch, AP, ARPs'!S:S)+SUMIF('5) HNB - SEN Support Fund'!$A:$A,Summary!$A13,'5) HNB - SEN Support Fund'!O:O)+SUMIF('6) HNB - Mainstream Banding'!$A:$A,Summary!$A13,'6) HNB - Mainstream Banding'!I:I)+SUMIF('7) EYB&amp;HNB - EY High Needs'!$A:$A,Summary!$A13,'7) EYB&amp;HNB - EY High Needs'!E:E)+SUMIF('9) PPG 2016-17'!$A:$A,Summary!$A13,'9) PPG 2016-17'!I:I)+SUMIF('10) EFA 2016-17'!$A:$A,Summary!$A13,'10) EFA 2016-17'!H:H)+SUMIF('3) SB - One Off Reserve'!$A:$A,Summary!$A13,'3) SB - One Off Reserve'!F:F)+SUMIF('8) EYB - 2, 3&amp;4 YO'!$A:$A,Summary!$A13,'8) EYB - 2, 3&amp;4 YO'!Q:Q)</f>
        <v>20426.774999999994</v>
      </c>
      <c r="W13" s="87">
        <f>SUMIF('1) SB - All Schools ISB '!$C:$C,Summary!$A13,'1) SB - All Schools ISB '!O:O)+SUMIF('2) SB - Growth Fund'!$A:$A,Summary!$A13,'2) SB - Growth Fund'!K:K)+SUMIF('4) HNB - Special Sch, AP, ARPs'!$A:$A,Summary!$A13,'4) HNB - Special Sch, AP, ARPs'!T:T)+SUMIF('5) HNB - SEN Support Fund'!$A:$A,Summary!$A13,'5) HNB - SEN Support Fund'!P:P)+SUMIF('6) HNB - Mainstream Banding'!$A:$A,Summary!$A13,'6) HNB - Mainstream Banding'!J:J)+SUMIF('7) EYB&amp;HNB - EY High Needs'!$A:$A,Summary!$A13,'7) EYB&amp;HNB - EY High Needs'!F:F)+SUMIF('9) PPG 2016-17'!$A:$A,Summary!$A13,'9) PPG 2016-17'!J:J)+SUMIF('10) EFA 2016-17'!$A:$A,Summary!$A13,'10) EFA 2016-17'!I:I)+SUMIF('3) SB - One Off Reserve'!$A:$A,Summary!$A13,'3) SB - One Off Reserve'!G:G)+SUMIF('8) EYB - 2, 3&amp;4 YO'!$A:$A,Summary!$A13,'8) EYB - 2, 3&amp;4 YO'!R:R)</f>
        <v>20426.774999999994</v>
      </c>
      <c r="X13" s="87">
        <f>SUMIF('1) SB - All Schools ISB '!$C:$C,Summary!$A13,'1) SB - All Schools ISB '!P:P)+SUMIF('2) SB - Growth Fund'!$A:$A,Summary!$A13,'2) SB - Growth Fund'!L:L)+SUMIF('4) HNB - Special Sch, AP, ARPs'!$A:$A,Summary!$A13,'4) HNB - Special Sch, AP, ARPs'!U:U)+SUMIF('5) HNB - SEN Support Fund'!$A:$A,Summary!$A13,'5) HNB - SEN Support Fund'!Q:Q)+SUMIF('6) HNB - Mainstream Banding'!$A:$A,Summary!$A13,'6) HNB - Mainstream Banding'!K:K)+SUMIF('7) EYB&amp;HNB - EY High Needs'!$A:$A,Summary!$A13,'7) EYB&amp;HNB - EY High Needs'!G:G)+SUMIF('9) PPG 2016-17'!$A:$A,Summary!$A13,'9) PPG 2016-17'!K:K)+SUMIF('10) EFA 2016-17'!$A:$A,Summary!$A13,'10) EFA 2016-17'!J:J)+SUMIF('3) SB - One Off Reserve'!$A:$A,Summary!$A13,'3) SB - One Off Reserve'!H:H)+SUMIF('8) EYB - 2, 3&amp;4 YO'!$A:$A,Summary!$A13,'8) EYB - 2, 3&amp;4 YO'!S:S)</f>
        <v>20426.774999999994</v>
      </c>
      <c r="Y13" s="87">
        <f>SUMIF('1) SB - All Schools ISB '!$C:$C,Summary!$A13,'1) SB - All Schools ISB '!Q:Q)+SUMIF('2) SB - Growth Fund'!$A:$A,Summary!$A13,'2) SB - Growth Fund'!M:M)+SUMIF('4) HNB - Special Sch, AP, ARPs'!$A:$A,Summary!$A13,'4) HNB - Special Sch, AP, ARPs'!V:V)+SUMIF('5) HNB - SEN Support Fund'!$A:$A,Summary!$A13,'5) HNB - SEN Support Fund'!R:R)+SUMIF('6) HNB - Mainstream Banding'!$A:$A,Summary!$A13,'6) HNB - Mainstream Banding'!L:L)+SUMIF('7) EYB&amp;HNB - EY High Needs'!$A:$A,Summary!$A13,'7) EYB&amp;HNB - EY High Needs'!H:H)+SUMIF('9) PPG 2016-17'!$A:$A,Summary!$A13,'9) PPG 2016-17'!L:L)+SUMIF('10) EFA 2016-17'!$A:$A,Summary!$A13,'10) EFA 2016-17'!K:K)+SUMIF('3) SB - One Off Reserve'!$A:$A,Summary!$A13,'3) SB - One Off Reserve'!I:I)+SUMIF('8) EYB - 2, 3&amp;4 YO'!$A:$A,Summary!$A13,'8) EYB - 2, 3&amp;4 YO'!T:T)</f>
        <v>20426.774999999994</v>
      </c>
      <c r="Z13" s="87">
        <f>SUMIF('1) SB - All Schools ISB '!$C:$C,Summary!$A13,'1) SB - All Schools ISB '!R:R)+SUMIF('2) SB - Growth Fund'!$A:$A,Summary!$A13,'2) SB - Growth Fund'!N:N)+SUMIF('4) HNB - Special Sch, AP, ARPs'!$A:$A,Summary!$A13,'4) HNB - Special Sch, AP, ARPs'!W:W)+SUMIF('5) HNB - SEN Support Fund'!$A:$A,Summary!$A13,'5) HNB - SEN Support Fund'!S:S)+SUMIF('6) HNB - Mainstream Banding'!$A:$A,Summary!$A13,'6) HNB - Mainstream Banding'!M:M)+SUMIF('7) EYB&amp;HNB - EY High Needs'!$A:$A,Summary!$A13,'7) EYB&amp;HNB - EY High Needs'!I:I)+SUMIF('9) PPG 2016-17'!$A:$A,Summary!$A13,'9) PPG 2016-17'!M:M)+SUMIF('10) EFA 2016-17'!$A:$A,Summary!$A13,'10) EFA 2016-17'!L:L)+SUMIF('3) SB - One Off Reserve'!$A:$A,Summary!$A13,'3) SB - One Off Reserve'!J:J)+SUMIF('8) EYB - 2, 3&amp;4 YO'!$A:$A,Summary!$A13,'8) EYB - 2, 3&amp;4 YO'!U:U)</f>
        <v>20426.774999999994</v>
      </c>
      <c r="AA13" s="87">
        <f>SUMIF('1) SB - All Schools ISB '!$C:$C,Summary!$A13,'1) SB - All Schools ISB '!S:S)+SUMIF('2) SB - Growth Fund'!$A:$A,Summary!$A13,'2) SB - Growth Fund'!O:O)+SUMIF('4) HNB - Special Sch, AP, ARPs'!$A:$A,Summary!$A13,'4) HNB - Special Sch, AP, ARPs'!X:X)+SUMIF('5) HNB - SEN Support Fund'!$A:$A,Summary!$A13,'5) HNB - SEN Support Fund'!T:T)+SUMIF('6) HNB - Mainstream Banding'!$A:$A,Summary!$A13,'6) HNB - Mainstream Banding'!N:N)+SUMIF('7) EYB&amp;HNB - EY High Needs'!$A:$A,Summary!$A13,'7) EYB&amp;HNB - EY High Needs'!J:J)+SUMIF('9) PPG 2016-17'!$A:$A,Summary!$A13,'9) PPG 2016-17'!N:N)+SUMIF('10) EFA 2016-17'!$A:$A,Summary!$A13,'10) EFA 2016-17'!M:M)+SUMIF('3) SB - One Off Reserve'!$A:$A,Summary!$A13,'3) SB - One Off Reserve'!K:K)+SUMIF('8) EYB - 2, 3&amp;4 YO'!$A:$A,Summary!$A13,'8) EYB - 2, 3&amp;4 YO'!V:V)</f>
        <v>20426.774999999994</v>
      </c>
      <c r="AB13" s="87">
        <f>SUMIF('1) SB - All Schools ISB '!$C:$C,Summary!$A13,'1) SB - All Schools ISB '!T:T)+SUMIF('2) SB - Growth Fund'!$A:$A,Summary!$A13,'2) SB - Growth Fund'!P:P)+SUMIF('4) HNB - Special Sch, AP, ARPs'!$A:$A,Summary!$A13,'4) HNB - Special Sch, AP, ARPs'!Y:Y)+SUMIF('5) HNB - SEN Support Fund'!$A:$A,Summary!$A13,'5) HNB - SEN Support Fund'!U:U)+SUMIF('6) HNB - Mainstream Banding'!$A:$A,Summary!$A13,'6) HNB - Mainstream Banding'!O:O)+SUMIF('7) EYB&amp;HNB - EY High Needs'!$A:$A,Summary!$A13,'7) EYB&amp;HNB - EY High Needs'!K:K)+SUMIF('9) PPG 2016-17'!$A:$A,Summary!$A13,'9) PPG 2016-17'!O:O)+SUMIF('10) EFA 2016-17'!$A:$A,Summary!$A13,'10) EFA 2016-17'!N:N)+SUMIF('3) SB - One Off Reserve'!$A:$A,Summary!$A13,'3) SB - One Off Reserve'!L:L)+SUMIF('8) EYB - 2, 3&amp;4 YO'!$A:$A,Summary!$A13,'8) EYB - 2, 3&amp;4 YO'!W:W)</f>
        <v>20426.774999999994</v>
      </c>
      <c r="AC13" s="87">
        <f>SUMIF('1) SB - All Schools ISB '!$C:$C,Summary!$A13,'1) SB - All Schools ISB '!U:U)+SUMIF('2) SB - Growth Fund'!$A:$A,Summary!$A13,'2) SB - Growth Fund'!Q:Q)+SUMIF('4) HNB - Special Sch, AP, ARPs'!$A:$A,Summary!$A13,'4) HNB - Special Sch, AP, ARPs'!Z:Z)+SUMIF('5) HNB - SEN Support Fund'!$A:$A,Summary!$A13,'5) HNB - SEN Support Fund'!V:V)+SUMIF('6) HNB - Mainstream Banding'!$A:$A,Summary!$A13,'6) HNB - Mainstream Banding'!P:P)+SUMIF('7) EYB&amp;HNB - EY High Needs'!$A:$A,Summary!$A13,'7) EYB&amp;HNB - EY High Needs'!L:L)+SUMIF('9) PPG 2016-17'!$A:$A,Summary!$A13,'9) PPG 2016-17'!P:P)+SUMIF('10) EFA 2016-17'!$A:$A,Summary!$A13,'10) EFA 2016-17'!O:O)+SUMIF('3) SB - One Off Reserve'!$A:$A,Summary!$A13,'3) SB - One Off Reserve'!M:M)+SUMIF('8) EYB - 2, 3&amp;4 YO'!$A:$A,Summary!$A13,'8) EYB - 2, 3&amp;4 YO'!X:X)</f>
        <v>20426.774999999994</v>
      </c>
      <c r="AD13" s="87">
        <f>SUMIF('1) SB - All Schools ISB '!$C:$C,Summary!$A13,'1) SB - All Schools ISB '!V:V)+SUMIF('2) SB - Growth Fund'!$A:$A,Summary!$A13,'2) SB - Growth Fund'!R:R)+SUMIF('4) HNB - Special Sch, AP, ARPs'!$A:$A,Summary!$A13,'4) HNB - Special Sch, AP, ARPs'!AA:AA)+SUMIF('5) HNB - SEN Support Fund'!$A:$A,Summary!$A13,'5) HNB - SEN Support Fund'!W:W)+SUMIF('6) HNB - Mainstream Banding'!$A:$A,Summary!$A13,'6) HNB - Mainstream Banding'!Q:Q)+SUMIF('7) EYB&amp;HNB - EY High Needs'!$A:$A,Summary!$A13,'7) EYB&amp;HNB - EY High Needs'!M:M)+SUMIF('9) PPG 2016-17'!$A:$A,Summary!$A13,'9) PPG 2016-17'!Q:Q)+SUMIF('10) EFA 2016-17'!$A:$A,Summary!$A13,'10) EFA 2016-17'!P:P)+SUMIF('3) SB - One Off Reserve'!$A:$A,Summary!$A13,'3) SB - One Off Reserve'!N:N)+SUMIF('8) EYB - 2, 3&amp;4 YO'!$A:$A,Summary!$A13,'8) EYB - 2, 3&amp;4 YO'!Y:Y)</f>
        <v>20426.774999999994</v>
      </c>
      <c r="AE13" s="87">
        <f>SUMIF('1) SB - All Schools ISB '!$C:$C,Summary!$A13,'1) SB - All Schools ISB '!W:W)+SUMIF('2) SB - Growth Fund'!$A:$A,Summary!$A13,'2) SB - Growth Fund'!S:S)+SUMIF('4) HNB - Special Sch, AP, ARPs'!$A:$A,Summary!$A13,'4) HNB - Special Sch, AP, ARPs'!AB:AB)+SUMIF('5) HNB - SEN Support Fund'!$A:$A,Summary!$A13,'5) HNB - SEN Support Fund'!X:X)+SUMIF('6) HNB - Mainstream Banding'!$A:$A,Summary!$A13,'6) HNB - Mainstream Banding'!R:R)+SUMIF('7) EYB&amp;HNB - EY High Needs'!$A:$A,Summary!$A13,'7) EYB&amp;HNB - EY High Needs'!N:N)+SUMIF('9) PPG 2016-17'!$A:$A,Summary!$A13,'9) PPG 2016-17'!R:R)+SUMIF('10) EFA 2016-17'!$A:$A,Summary!$A13,'10) EFA 2016-17'!Q:Q)+SUMIF('3) SB - One Off Reserve'!$A:$A,Summary!$A13,'3) SB - One Off Reserve'!O:O)+SUMIF('8) EYB - 2, 3&amp;4 YO'!$A:$A,Summary!$A13,'8) EYB - 2, 3&amp;4 YO'!Z:Z)</f>
        <v>8411.0249999999996</v>
      </c>
      <c r="AG13" s="96">
        <v>6839109.6783866603</v>
      </c>
      <c r="AH13" s="223">
        <v>6839109.6783866603</v>
      </c>
      <c r="AI13" s="223">
        <f t="shared" ref="AI13:AI76" si="3">+S13</f>
        <v>6839109.6783866603</v>
      </c>
      <c r="AJ13" s="56">
        <f t="shared" ref="AJ13:AJ76" si="4">AH13-S13</f>
        <v>0</v>
      </c>
    </row>
    <row r="14" spans="1:37" ht="15" x14ac:dyDescent="0.25">
      <c r="A14" s="7">
        <v>3072161</v>
      </c>
      <c r="B14" s="37" t="s">
        <v>292</v>
      </c>
      <c r="C14" s="96">
        <f>SUMIF('1) SB - All Schools ISB '!C:C,Summary!A14,'1) SB - All Schools ISB '!K:K)</f>
        <v>1110083.9262925293</v>
      </c>
      <c r="D14" s="41">
        <f>SUMIF('4) HNB - Special Sch, AP, ARPs'!A:A,Summary!A14,'4) HNB - Special Sch, AP, ARPs'!C:C)</f>
        <v>131667</v>
      </c>
      <c r="E14" s="90">
        <f t="shared" si="0"/>
        <v>1241750.9262925293</v>
      </c>
      <c r="F14" s="88"/>
      <c r="G14" s="91">
        <f>SUMIF('6) HNB - Mainstream Banding'!A:A,Summary!A14,'6) HNB - Mainstream Banding'!E:E)</f>
        <v>35970</v>
      </c>
      <c r="H14" s="41">
        <f>SUMIF('4) HNB - Special Sch, AP, ARPs'!A:A,Summary!A14,'4) HNB - Special Sch, AP, ARPs'!E:E)+SUMIF('4) HNB - Special Sch, AP, ARPs'!A:A,Summary!A14,'4) HNB - Special Sch, AP, ARPs'!F:F)</f>
        <v>127206</v>
      </c>
      <c r="I14" s="41">
        <f>SUMIF('5) HNB - SEN Support Fund'!A:A,Summary!A14,'5) HNB - SEN Support Fund'!L:L)</f>
        <v>10815</v>
      </c>
      <c r="J14" s="41"/>
      <c r="K14" s="96">
        <f>SUMIF('8) EYB - 2, 3&amp;4 YO'!A:A,A14,'8) EYB - 2, 3&amp;4 YO'!N:N)</f>
        <v>127268</v>
      </c>
      <c r="L14" s="96">
        <f>SUMIF('2) SB - Growth Fund'!A:A,Summary!A14,'2) SB - Growth Fund'!G:G)</f>
        <v>0</v>
      </c>
      <c r="M14" s="96">
        <f>SUMIF('3) SB - One Off Reserve'!A:A,Summary!A14,'3) SB - One Off Reserve'!D:D)</f>
        <v>2160.1659561857432</v>
      </c>
      <c r="N14" s="96">
        <f>SUMIF('10) EFA 2016-17'!A:A,Summary!A14,'10) EFA 2016-17'!C:C)</f>
        <v>0</v>
      </c>
      <c r="O14" s="96">
        <f>SUMIF('10) EFA 2016-17'!A:A,Summary!A14,'10) EFA 2016-17'!D:D)</f>
        <v>0</v>
      </c>
      <c r="P14" s="96">
        <f>SUMIF('9) PPG 2016-17'!A:A,Summary!A14,'9) PPG 2016-17'!F:F)</f>
        <v>95620</v>
      </c>
      <c r="Q14" s="96">
        <f t="shared" si="1"/>
        <v>399039.16595618572</v>
      </c>
      <c r="R14" s="88"/>
      <c r="S14" s="96">
        <f t="shared" si="2"/>
        <v>1640790.092248715</v>
      </c>
      <c r="T14" s="87">
        <f>SUMIF('1) SB - All Schools ISB '!$C:$C,Summary!$A14,'1) SB - All Schools ISB '!L:L)+SUMIF('2) SB - Growth Fund'!$A:$A,Summary!$A14,'2) SB - Growth Fund'!H:H)+SUMIF('4) HNB - Special Sch, AP, ARPs'!$A:$A,Summary!$A14,'4) HNB - Special Sch, AP, ARPs'!Q:Q)+SUMIF('5) HNB - SEN Support Fund'!$A:$A,Summary!$A14,'5) HNB - SEN Support Fund'!M:M)+SUMIF('6) HNB - Mainstream Banding'!$A:$A,Summary!$A14,'6) HNB - Mainstream Banding'!G:G)+SUMIF('7) EYB&amp;HNB - EY High Needs'!$A:$A,Summary!$A14,'7) EYB&amp;HNB - EY High Needs'!C:C)+SUMIF('9) PPG 2016-17'!$A:$A,Summary!$A14,'9) PPG 2016-17'!G:G)+SUMIF('10) EFA 2016-17'!$A:$A,Summary!$A14,'10) EFA 2016-17'!F:F)+SUMIF('3) SB - One Off Reserve'!$A:$A,Summary!$A14,'3) SB - One Off Reserve'!D:D)+SUMIF('8) EYB - 2, 3&amp;4 YO'!$A:$A,Summary!$A14,'8) EYB - 2, 3&amp;4 YO'!O:O)</f>
        <v>292499.21247982659</v>
      </c>
      <c r="U14" s="87">
        <f>SUMIF('1) SB - All Schools ISB '!$C:$C,Summary!$A14,'1) SB - All Schools ISB '!M:M)+SUMIF('2) SB - Growth Fund'!$A:$A,Summary!$A14,'2) SB - Growth Fund'!I:I)+SUMIF('4) HNB - Special Sch, AP, ARPs'!$A:$A,Summary!$A14,'4) HNB - Special Sch, AP, ARPs'!R:R)+SUMIF('5) HNB - SEN Support Fund'!$A:$A,Summary!$A14,'5) HNB - SEN Support Fund'!N:N)+SUMIF('6) HNB - Mainstream Banding'!$A:$A,Summary!$A14,'6) HNB - Mainstream Banding'!H:H)+SUMIF('7) EYB&amp;HNB - EY High Needs'!$A:$A,Summary!$A14,'7) EYB&amp;HNB - EY High Needs'!D:D)+SUMIF('9) PPG 2016-17'!$A:$A,Summary!$A14,'9) PPG 2016-17'!H:H)+SUMIF('10) EFA 2016-17'!$A:$A,Summary!$A14,'10) EFA 2016-17'!G:G)+SUMIF('3) SB - One Off Reserve'!$A:$A,Summary!$A14,'3) SB - One Off Reserve'!E:E)+SUMIF('8) EYB - 2, 3&amp;4 YO'!$A:$A,Summary!$A14,'8) EYB - 2, 3&amp;4 YO'!P:P)</f>
        <v>138480.33873486498</v>
      </c>
      <c r="V14" s="87">
        <f>SUMIF('1) SB - All Schools ISB '!$C:$C,Summary!$A14,'1) SB - All Schools ISB '!N:N)+SUMIF('2) SB - Growth Fund'!$A:$A,Summary!$A14,'2) SB - Growth Fund'!J:J)+SUMIF('4) HNB - Special Sch, AP, ARPs'!$A:$A,Summary!$A14,'4) HNB - Special Sch, AP, ARPs'!S:S)+SUMIF('5) HNB - SEN Support Fund'!$A:$A,Summary!$A14,'5) HNB - SEN Support Fund'!O:O)+SUMIF('6) HNB - Mainstream Banding'!$A:$A,Summary!$A14,'6) HNB - Mainstream Banding'!I:I)+SUMIF('7) EYB&amp;HNB - EY High Needs'!$A:$A,Summary!$A14,'7) EYB&amp;HNB - EY High Needs'!E:E)+SUMIF('9) PPG 2016-17'!$A:$A,Summary!$A14,'9) PPG 2016-17'!I:I)+SUMIF('10) EFA 2016-17'!$A:$A,Summary!$A14,'10) EFA 2016-17'!H:H)+SUMIF('3) SB - One Off Reserve'!$A:$A,Summary!$A14,'3) SB - One Off Reserve'!F:F)+SUMIF('8) EYB - 2, 3&amp;4 YO'!$A:$A,Summary!$A14,'8) EYB - 2, 3&amp;4 YO'!Q:Q)</f>
        <v>127879.83873486498</v>
      </c>
      <c r="W14" s="87">
        <f>SUMIF('1) SB - All Schools ISB '!$C:$C,Summary!$A14,'1) SB - All Schools ISB '!O:O)+SUMIF('2) SB - Growth Fund'!$A:$A,Summary!$A14,'2) SB - Growth Fund'!K:K)+SUMIF('4) HNB - Special Sch, AP, ARPs'!$A:$A,Summary!$A14,'4) HNB - Special Sch, AP, ARPs'!T:T)+SUMIF('5) HNB - SEN Support Fund'!$A:$A,Summary!$A14,'5) HNB - SEN Support Fund'!P:P)+SUMIF('6) HNB - Mainstream Banding'!$A:$A,Summary!$A14,'6) HNB - Mainstream Banding'!J:J)+SUMIF('7) EYB&amp;HNB - EY High Needs'!$A:$A,Summary!$A14,'7) EYB&amp;HNB - EY High Needs'!F:F)+SUMIF('9) PPG 2016-17'!$A:$A,Summary!$A14,'9) PPG 2016-17'!J:J)+SUMIF('10) EFA 2016-17'!$A:$A,Summary!$A14,'10) EFA 2016-17'!I:I)+SUMIF('3) SB - One Off Reserve'!$A:$A,Summary!$A14,'3) SB - One Off Reserve'!G:G)+SUMIF('8) EYB - 2, 3&amp;4 YO'!$A:$A,Summary!$A14,'8) EYB - 2, 3&amp;4 YO'!R:R)</f>
        <v>127879.83873486498</v>
      </c>
      <c r="X14" s="87">
        <f>SUMIF('1) SB - All Schools ISB '!$C:$C,Summary!$A14,'1) SB - All Schools ISB '!P:P)+SUMIF('2) SB - Growth Fund'!$A:$A,Summary!$A14,'2) SB - Growth Fund'!L:L)+SUMIF('4) HNB - Special Sch, AP, ARPs'!$A:$A,Summary!$A14,'4) HNB - Special Sch, AP, ARPs'!U:U)+SUMIF('5) HNB - SEN Support Fund'!$A:$A,Summary!$A14,'5) HNB - SEN Support Fund'!Q:Q)+SUMIF('6) HNB - Mainstream Banding'!$A:$A,Summary!$A14,'6) HNB - Mainstream Banding'!K:K)+SUMIF('7) EYB&amp;HNB - EY High Needs'!$A:$A,Summary!$A14,'7) EYB&amp;HNB - EY High Needs'!G:G)+SUMIF('9) PPG 2016-17'!$A:$A,Summary!$A14,'9) PPG 2016-17'!K:K)+SUMIF('10) EFA 2016-17'!$A:$A,Summary!$A14,'10) EFA 2016-17'!J:J)+SUMIF('3) SB - One Off Reserve'!$A:$A,Summary!$A14,'3) SB - One Off Reserve'!H:H)+SUMIF('8) EYB - 2, 3&amp;4 YO'!$A:$A,Summary!$A14,'8) EYB - 2, 3&amp;4 YO'!S:S)</f>
        <v>127879.83873486498</v>
      </c>
      <c r="Y14" s="87">
        <f>SUMIF('1) SB - All Schools ISB '!$C:$C,Summary!$A14,'1) SB - All Schools ISB '!Q:Q)+SUMIF('2) SB - Growth Fund'!$A:$A,Summary!$A14,'2) SB - Growth Fund'!M:M)+SUMIF('4) HNB - Special Sch, AP, ARPs'!$A:$A,Summary!$A14,'4) HNB - Special Sch, AP, ARPs'!V:V)+SUMIF('5) HNB - SEN Support Fund'!$A:$A,Summary!$A14,'5) HNB - SEN Support Fund'!R:R)+SUMIF('6) HNB - Mainstream Banding'!$A:$A,Summary!$A14,'6) HNB - Mainstream Banding'!L:L)+SUMIF('7) EYB&amp;HNB - EY High Needs'!$A:$A,Summary!$A14,'7) EYB&amp;HNB - EY High Needs'!H:H)+SUMIF('9) PPG 2016-17'!$A:$A,Summary!$A14,'9) PPG 2016-17'!L:L)+SUMIF('10) EFA 2016-17'!$A:$A,Summary!$A14,'10) EFA 2016-17'!K:K)+SUMIF('3) SB - One Off Reserve'!$A:$A,Summary!$A14,'3) SB - One Off Reserve'!I:I)+SUMIF('8) EYB - 2, 3&amp;4 YO'!$A:$A,Summary!$A14,'8) EYB - 2, 3&amp;4 YO'!T:T)</f>
        <v>127879.83873486498</v>
      </c>
      <c r="Z14" s="87">
        <f>SUMIF('1) SB - All Schools ISB '!$C:$C,Summary!$A14,'1) SB - All Schools ISB '!R:R)+SUMIF('2) SB - Growth Fund'!$A:$A,Summary!$A14,'2) SB - Growth Fund'!N:N)+SUMIF('4) HNB - Special Sch, AP, ARPs'!$A:$A,Summary!$A14,'4) HNB - Special Sch, AP, ARPs'!W:W)+SUMIF('5) HNB - SEN Support Fund'!$A:$A,Summary!$A14,'5) HNB - SEN Support Fund'!S:S)+SUMIF('6) HNB - Mainstream Banding'!$A:$A,Summary!$A14,'6) HNB - Mainstream Banding'!M:M)+SUMIF('7) EYB&amp;HNB - EY High Needs'!$A:$A,Summary!$A14,'7) EYB&amp;HNB - EY High Needs'!I:I)+SUMIF('9) PPG 2016-17'!$A:$A,Summary!$A14,'9) PPG 2016-17'!M:M)+SUMIF('10) EFA 2016-17'!$A:$A,Summary!$A14,'10) EFA 2016-17'!L:L)+SUMIF('3) SB - One Off Reserve'!$A:$A,Summary!$A14,'3) SB - One Off Reserve'!J:J)+SUMIF('8) EYB - 2, 3&amp;4 YO'!$A:$A,Summary!$A14,'8) EYB - 2, 3&amp;4 YO'!U:U)</f>
        <v>127879.83873486498</v>
      </c>
      <c r="AA14" s="87">
        <f>SUMIF('1) SB - All Schools ISB '!$C:$C,Summary!$A14,'1) SB - All Schools ISB '!S:S)+SUMIF('2) SB - Growth Fund'!$A:$A,Summary!$A14,'2) SB - Growth Fund'!O:O)+SUMIF('4) HNB - Special Sch, AP, ARPs'!$A:$A,Summary!$A14,'4) HNB - Special Sch, AP, ARPs'!X:X)+SUMIF('5) HNB - SEN Support Fund'!$A:$A,Summary!$A14,'5) HNB - SEN Support Fund'!T:T)+SUMIF('6) HNB - Mainstream Banding'!$A:$A,Summary!$A14,'6) HNB - Mainstream Banding'!N:N)+SUMIF('7) EYB&amp;HNB - EY High Needs'!$A:$A,Summary!$A14,'7) EYB&amp;HNB - EY High Needs'!J:J)+SUMIF('9) PPG 2016-17'!$A:$A,Summary!$A14,'9) PPG 2016-17'!N:N)+SUMIF('10) EFA 2016-17'!$A:$A,Summary!$A14,'10) EFA 2016-17'!M:M)+SUMIF('3) SB - One Off Reserve'!$A:$A,Summary!$A14,'3) SB - One Off Reserve'!K:K)+SUMIF('8) EYB - 2, 3&amp;4 YO'!$A:$A,Summary!$A14,'8) EYB - 2, 3&amp;4 YO'!V:V)</f>
        <v>127879.83873486498</v>
      </c>
      <c r="AB14" s="87">
        <f>SUMIF('1) SB - All Schools ISB '!$C:$C,Summary!$A14,'1) SB - All Schools ISB '!T:T)+SUMIF('2) SB - Growth Fund'!$A:$A,Summary!$A14,'2) SB - Growth Fund'!P:P)+SUMIF('4) HNB - Special Sch, AP, ARPs'!$A:$A,Summary!$A14,'4) HNB - Special Sch, AP, ARPs'!Y:Y)+SUMIF('5) HNB - SEN Support Fund'!$A:$A,Summary!$A14,'5) HNB - SEN Support Fund'!U:U)+SUMIF('6) HNB - Mainstream Banding'!$A:$A,Summary!$A14,'6) HNB - Mainstream Banding'!O:O)+SUMIF('7) EYB&amp;HNB - EY High Needs'!$A:$A,Summary!$A14,'7) EYB&amp;HNB - EY High Needs'!K:K)+SUMIF('9) PPG 2016-17'!$A:$A,Summary!$A14,'9) PPG 2016-17'!O:O)+SUMIF('10) EFA 2016-17'!$A:$A,Summary!$A14,'10) EFA 2016-17'!N:N)+SUMIF('3) SB - One Off Reserve'!$A:$A,Summary!$A14,'3) SB - One Off Reserve'!L:L)+SUMIF('8) EYB - 2, 3&amp;4 YO'!$A:$A,Summary!$A14,'8) EYB - 2, 3&amp;4 YO'!W:W)</f>
        <v>127879.83873486498</v>
      </c>
      <c r="AC14" s="87">
        <f>SUMIF('1) SB - All Schools ISB '!$C:$C,Summary!$A14,'1) SB - All Schools ISB '!U:U)+SUMIF('2) SB - Growth Fund'!$A:$A,Summary!$A14,'2) SB - Growth Fund'!Q:Q)+SUMIF('4) HNB - Special Sch, AP, ARPs'!$A:$A,Summary!$A14,'4) HNB - Special Sch, AP, ARPs'!Z:Z)+SUMIF('5) HNB - SEN Support Fund'!$A:$A,Summary!$A14,'5) HNB - SEN Support Fund'!V:V)+SUMIF('6) HNB - Mainstream Banding'!$A:$A,Summary!$A14,'6) HNB - Mainstream Banding'!P:P)+SUMIF('7) EYB&amp;HNB - EY High Needs'!$A:$A,Summary!$A14,'7) EYB&amp;HNB - EY High Needs'!L:L)+SUMIF('9) PPG 2016-17'!$A:$A,Summary!$A14,'9) PPG 2016-17'!P:P)+SUMIF('10) EFA 2016-17'!$A:$A,Summary!$A14,'10) EFA 2016-17'!O:O)+SUMIF('3) SB - One Off Reserve'!$A:$A,Summary!$A14,'3) SB - One Off Reserve'!M:M)+SUMIF('8) EYB - 2, 3&amp;4 YO'!$A:$A,Summary!$A14,'8) EYB - 2, 3&amp;4 YO'!X:X)</f>
        <v>127879.83873486498</v>
      </c>
      <c r="AD14" s="87">
        <f>SUMIF('1) SB - All Schools ISB '!$C:$C,Summary!$A14,'1) SB - All Schools ISB '!V:V)+SUMIF('2) SB - Growth Fund'!$A:$A,Summary!$A14,'2) SB - Growth Fund'!R:R)+SUMIF('4) HNB - Special Sch, AP, ARPs'!$A:$A,Summary!$A14,'4) HNB - Special Sch, AP, ARPs'!AA:AA)+SUMIF('5) HNB - SEN Support Fund'!$A:$A,Summary!$A14,'5) HNB - SEN Support Fund'!W:W)+SUMIF('6) HNB - Mainstream Banding'!$A:$A,Summary!$A14,'6) HNB - Mainstream Banding'!Q:Q)+SUMIF('7) EYB&amp;HNB - EY High Needs'!$A:$A,Summary!$A14,'7) EYB&amp;HNB - EY High Needs'!M:M)+SUMIF('9) PPG 2016-17'!$A:$A,Summary!$A14,'9) PPG 2016-17'!Q:Q)+SUMIF('10) EFA 2016-17'!$A:$A,Summary!$A14,'10) EFA 2016-17'!P:P)+SUMIF('3) SB - One Off Reserve'!$A:$A,Summary!$A14,'3) SB - One Off Reserve'!N:N)+SUMIF('8) EYB - 2, 3&amp;4 YO'!$A:$A,Summary!$A14,'8) EYB - 2, 3&amp;4 YO'!Y:Y)</f>
        <v>127879.83873486498</v>
      </c>
      <c r="AE14" s="87">
        <f>SUMIF('1) SB - All Schools ISB '!$C:$C,Summary!$A14,'1) SB - All Schools ISB '!W:W)+SUMIF('2) SB - Growth Fund'!$A:$A,Summary!$A14,'2) SB - Growth Fund'!S:S)+SUMIF('4) HNB - Special Sch, AP, ARPs'!$A:$A,Summary!$A14,'4) HNB - Special Sch, AP, ARPs'!AB:AB)+SUMIF('5) HNB - SEN Support Fund'!$A:$A,Summary!$A14,'5) HNB - SEN Support Fund'!X:X)+SUMIF('6) HNB - Mainstream Banding'!$A:$A,Summary!$A14,'6) HNB - Mainstream Banding'!R:R)+SUMIF('7) EYB&amp;HNB - EY High Needs'!$A:$A,Summary!$A14,'7) EYB&amp;HNB - EY High Needs'!N:N)+SUMIF('9) PPG 2016-17'!$A:$A,Summary!$A14,'9) PPG 2016-17'!R:R)+SUMIF('10) EFA 2016-17'!$A:$A,Summary!$A14,'10) EFA 2016-17'!Q:Q)+SUMIF('3) SB - One Off Reserve'!$A:$A,Summary!$A14,'3) SB - One Off Reserve'!O:O)+SUMIF('8) EYB - 2, 3&amp;4 YO'!$A:$A,Summary!$A14,'8) EYB - 2, 3&amp;4 YO'!Z:Z)</f>
        <v>58891.992420238523</v>
      </c>
      <c r="AG14" s="96">
        <v>1640790.092248715</v>
      </c>
      <c r="AH14" s="223">
        <v>1640790.092248715</v>
      </c>
      <c r="AI14" s="223">
        <f t="shared" si="3"/>
        <v>1640790.092248715</v>
      </c>
      <c r="AJ14" s="56">
        <f t="shared" si="4"/>
        <v>0</v>
      </c>
    </row>
    <row r="15" spans="1:37" ht="15" x14ac:dyDescent="0.25">
      <c r="A15" s="7">
        <v>3072004</v>
      </c>
      <c r="B15" s="37" t="s">
        <v>81</v>
      </c>
      <c r="C15" s="96">
        <f>SUMIF('1) SB - All Schools ISB '!C:C,Summary!A15,'1) SB - All Schools ISB '!K:K)</f>
        <v>718448.91666666674</v>
      </c>
      <c r="D15" s="41">
        <f>SUMIF('4) HNB - Special Sch, AP, ARPs'!A:A,Summary!A15,'4) HNB - Special Sch, AP, ARPs'!C:C)</f>
        <v>0</v>
      </c>
      <c r="E15" s="90">
        <f t="shared" si="0"/>
        <v>718448.91666666674</v>
      </c>
      <c r="F15" s="88"/>
      <c r="G15" s="91">
        <f>SUMIF('6) HNB - Mainstream Banding'!A:A,Summary!A15,'6) HNB - Mainstream Banding'!E:E)</f>
        <v>44803</v>
      </c>
      <c r="H15" s="41">
        <f>SUMIF('4) HNB - Special Sch, AP, ARPs'!A:A,Summary!A15,'4) HNB - Special Sch, AP, ARPs'!E:E)+SUMIF('4) HNB - Special Sch, AP, ARPs'!A:A,Summary!A15,'4) HNB - Special Sch, AP, ARPs'!F:F)</f>
        <v>0</v>
      </c>
      <c r="I15" s="41">
        <f>SUMIF('5) HNB - SEN Support Fund'!A:A,Summary!A15,'5) HNB - SEN Support Fund'!L:L)</f>
        <v>0</v>
      </c>
      <c r="J15" s="41"/>
      <c r="K15" s="96">
        <f>SUMIF('8) EYB - 2, 3&amp;4 YO'!A:A,A15,'8) EYB - 2, 3&amp;4 YO'!N:N)</f>
        <v>0</v>
      </c>
      <c r="L15" s="96">
        <f>SUMIF('2) SB - Growth Fund'!A:A,Summary!A15,'2) SB - Growth Fund'!G:G)</f>
        <v>0</v>
      </c>
      <c r="M15" s="96">
        <f>SUMIF('3) SB - One Off Reserve'!A:A,Summary!A15,'3) SB - One Off Reserve'!D:D)</f>
        <v>0</v>
      </c>
      <c r="N15" s="96">
        <f>SUMIF('10) EFA 2016-17'!A:A,Summary!A15,'10) EFA 2016-17'!C:C)</f>
        <v>0</v>
      </c>
      <c r="O15" s="96">
        <f>SUMIF('10) EFA 2016-17'!A:A,Summary!A15,'10) EFA 2016-17'!D:D)</f>
        <v>0</v>
      </c>
      <c r="P15" s="96">
        <f>SUMIF('9) PPG 2016-17'!A:A,Summary!A15,'9) PPG 2016-17'!F:F)</f>
        <v>0</v>
      </c>
      <c r="Q15" s="96">
        <f t="shared" si="1"/>
        <v>44803</v>
      </c>
      <c r="R15" s="88"/>
      <c r="S15" s="96">
        <f t="shared" si="2"/>
        <v>763251.91666666674</v>
      </c>
      <c r="T15" s="87">
        <f>SUMIF('1) SB - All Schools ISB '!$C:$C,Summary!$A15,'1) SB - All Schools ISB '!L:L)+SUMIF('2) SB - Growth Fund'!$A:$A,Summary!$A15,'2) SB - Growth Fund'!H:H)+SUMIF('4) HNB - Special Sch, AP, ARPs'!$A:$A,Summary!$A15,'4) HNB - Special Sch, AP, ARPs'!Q:Q)+SUMIF('5) HNB - SEN Support Fund'!$A:$A,Summary!$A15,'5) HNB - SEN Support Fund'!M:M)+SUMIF('6) HNB - Mainstream Banding'!$A:$A,Summary!$A15,'6) HNB - Mainstream Banding'!G:G)+SUMIF('7) EYB&amp;HNB - EY High Needs'!$A:$A,Summary!$A15,'7) EYB&amp;HNB - EY High Needs'!C:C)+SUMIF('9) PPG 2016-17'!$A:$A,Summary!$A15,'9) PPG 2016-17'!G:G)+SUMIF('10) EFA 2016-17'!$A:$A,Summary!$A15,'10) EFA 2016-17'!F:F)+SUMIF('3) SB - One Off Reserve'!$A:$A,Summary!$A15,'3) SB - One Off Reserve'!D:D)+SUMIF('8) EYB - 2, 3&amp;4 YO'!$A:$A,Summary!$A15,'8) EYB - 2, 3&amp;4 YO'!O:O)</f>
        <v>5152.3450000000003</v>
      </c>
      <c r="U15" s="87">
        <f>SUMIF('1) SB - All Schools ISB '!$C:$C,Summary!$A15,'1) SB - All Schools ISB '!M:M)+SUMIF('2) SB - Growth Fund'!$A:$A,Summary!$A15,'2) SB - Growth Fund'!I:I)+SUMIF('4) HNB - Special Sch, AP, ARPs'!$A:$A,Summary!$A15,'4) HNB - Special Sch, AP, ARPs'!R:R)+SUMIF('5) HNB - SEN Support Fund'!$A:$A,Summary!$A15,'5) HNB - SEN Support Fund'!N:N)+SUMIF('6) HNB - Mainstream Banding'!$A:$A,Summary!$A15,'6) HNB - Mainstream Banding'!H:H)+SUMIF('7) EYB&amp;HNB - EY High Needs'!$A:$A,Summary!$A15,'7) EYB&amp;HNB - EY High Needs'!D:D)+SUMIF('9) PPG 2016-17'!$A:$A,Summary!$A15,'9) PPG 2016-17'!H:H)+SUMIF('10) EFA 2016-17'!$A:$A,Summary!$A15,'10) EFA 2016-17'!G:G)+SUMIF('3) SB - One Off Reserve'!$A:$A,Summary!$A15,'3) SB - One Off Reserve'!E:E)+SUMIF('8) EYB - 2, 3&amp;4 YO'!$A:$A,Summary!$A15,'8) EYB - 2, 3&amp;4 YO'!P:P)</f>
        <v>3808.2550000000001</v>
      </c>
      <c r="V15" s="87">
        <f>SUMIF('1) SB - All Schools ISB '!$C:$C,Summary!$A15,'1) SB - All Schools ISB '!N:N)+SUMIF('2) SB - Growth Fund'!$A:$A,Summary!$A15,'2) SB - Growth Fund'!J:J)+SUMIF('4) HNB - Special Sch, AP, ARPs'!$A:$A,Summary!$A15,'4) HNB - Special Sch, AP, ARPs'!S:S)+SUMIF('5) HNB - SEN Support Fund'!$A:$A,Summary!$A15,'5) HNB - SEN Support Fund'!O:O)+SUMIF('6) HNB - Mainstream Banding'!$A:$A,Summary!$A15,'6) HNB - Mainstream Banding'!I:I)+SUMIF('7) EYB&amp;HNB - EY High Needs'!$A:$A,Summary!$A15,'7) EYB&amp;HNB - EY High Needs'!E:E)+SUMIF('9) PPG 2016-17'!$A:$A,Summary!$A15,'9) PPG 2016-17'!I:I)+SUMIF('10) EFA 2016-17'!$A:$A,Summary!$A15,'10) EFA 2016-17'!H:H)+SUMIF('3) SB - One Off Reserve'!$A:$A,Summary!$A15,'3) SB - One Off Reserve'!F:F)+SUMIF('8) EYB - 2, 3&amp;4 YO'!$A:$A,Summary!$A15,'8) EYB - 2, 3&amp;4 YO'!Q:Q)</f>
        <v>3808.2550000000001</v>
      </c>
      <c r="W15" s="87">
        <f>SUMIF('1) SB - All Schools ISB '!$C:$C,Summary!$A15,'1) SB - All Schools ISB '!O:O)+SUMIF('2) SB - Growth Fund'!$A:$A,Summary!$A15,'2) SB - Growth Fund'!K:K)+SUMIF('4) HNB - Special Sch, AP, ARPs'!$A:$A,Summary!$A15,'4) HNB - Special Sch, AP, ARPs'!T:T)+SUMIF('5) HNB - SEN Support Fund'!$A:$A,Summary!$A15,'5) HNB - SEN Support Fund'!P:P)+SUMIF('6) HNB - Mainstream Banding'!$A:$A,Summary!$A15,'6) HNB - Mainstream Banding'!J:J)+SUMIF('7) EYB&amp;HNB - EY High Needs'!$A:$A,Summary!$A15,'7) EYB&amp;HNB - EY High Needs'!F:F)+SUMIF('9) PPG 2016-17'!$A:$A,Summary!$A15,'9) PPG 2016-17'!J:J)+SUMIF('10) EFA 2016-17'!$A:$A,Summary!$A15,'10) EFA 2016-17'!I:I)+SUMIF('3) SB - One Off Reserve'!$A:$A,Summary!$A15,'3) SB - One Off Reserve'!G:G)+SUMIF('8) EYB - 2, 3&amp;4 YO'!$A:$A,Summary!$A15,'8) EYB - 2, 3&amp;4 YO'!R:R)</f>
        <v>3808.2550000000001</v>
      </c>
      <c r="X15" s="87">
        <f>SUMIF('1) SB - All Schools ISB '!$C:$C,Summary!$A15,'1) SB - All Schools ISB '!P:P)+SUMIF('2) SB - Growth Fund'!$A:$A,Summary!$A15,'2) SB - Growth Fund'!L:L)+SUMIF('4) HNB - Special Sch, AP, ARPs'!$A:$A,Summary!$A15,'4) HNB - Special Sch, AP, ARPs'!U:U)+SUMIF('5) HNB - SEN Support Fund'!$A:$A,Summary!$A15,'5) HNB - SEN Support Fund'!Q:Q)+SUMIF('6) HNB - Mainstream Banding'!$A:$A,Summary!$A15,'6) HNB - Mainstream Banding'!K:K)+SUMIF('7) EYB&amp;HNB - EY High Needs'!$A:$A,Summary!$A15,'7) EYB&amp;HNB - EY High Needs'!G:G)+SUMIF('9) PPG 2016-17'!$A:$A,Summary!$A15,'9) PPG 2016-17'!K:K)+SUMIF('10) EFA 2016-17'!$A:$A,Summary!$A15,'10) EFA 2016-17'!J:J)+SUMIF('3) SB - One Off Reserve'!$A:$A,Summary!$A15,'3) SB - One Off Reserve'!H:H)+SUMIF('8) EYB - 2, 3&amp;4 YO'!$A:$A,Summary!$A15,'8) EYB - 2, 3&amp;4 YO'!S:S)</f>
        <v>3808.2550000000001</v>
      </c>
      <c r="Y15" s="87">
        <f>SUMIF('1) SB - All Schools ISB '!$C:$C,Summary!$A15,'1) SB - All Schools ISB '!Q:Q)+SUMIF('2) SB - Growth Fund'!$A:$A,Summary!$A15,'2) SB - Growth Fund'!M:M)+SUMIF('4) HNB - Special Sch, AP, ARPs'!$A:$A,Summary!$A15,'4) HNB - Special Sch, AP, ARPs'!V:V)+SUMIF('5) HNB - SEN Support Fund'!$A:$A,Summary!$A15,'5) HNB - SEN Support Fund'!R:R)+SUMIF('6) HNB - Mainstream Banding'!$A:$A,Summary!$A15,'6) HNB - Mainstream Banding'!L:L)+SUMIF('7) EYB&amp;HNB - EY High Needs'!$A:$A,Summary!$A15,'7) EYB&amp;HNB - EY High Needs'!H:H)+SUMIF('9) PPG 2016-17'!$A:$A,Summary!$A15,'9) PPG 2016-17'!L:L)+SUMIF('10) EFA 2016-17'!$A:$A,Summary!$A15,'10) EFA 2016-17'!K:K)+SUMIF('3) SB - One Off Reserve'!$A:$A,Summary!$A15,'3) SB - One Off Reserve'!I:I)+SUMIF('8) EYB - 2, 3&amp;4 YO'!$A:$A,Summary!$A15,'8) EYB - 2, 3&amp;4 YO'!T:T)</f>
        <v>3808.2550000000001</v>
      </c>
      <c r="Z15" s="87">
        <f>SUMIF('1) SB - All Schools ISB '!$C:$C,Summary!$A15,'1) SB - All Schools ISB '!R:R)+SUMIF('2) SB - Growth Fund'!$A:$A,Summary!$A15,'2) SB - Growth Fund'!N:N)+SUMIF('4) HNB - Special Sch, AP, ARPs'!$A:$A,Summary!$A15,'4) HNB - Special Sch, AP, ARPs'!W:W)+SUMIF('5) HNB - SEN Support Fund'!$A:$A,Summary!$A15,'5) HNB - SEN Support Fund'!S:S)+SUMIF('6) HNB - Mainstream Banding'!$A:$A,Summary!$A15,'6) HNB - Mainstream Banding'!M:M)+SUMIF('7) EYB&amp;HNB - EY High Needs'!$A:$A,Summary!$A15,'7) EYB&amp;HNB - EY High Needs'!I:I)+SUMIF('9) PPG 2016-17'!$A:$A,Summary!$A15,'9) PPG 2016-17'!M:M)+SUMIF('10) EFA 2016-17'!$A:$A,Summary!$A15,'10) EFA 2016-17'!L:L)+SUMIF('3) SB - One Off Reserve'!$A:$A,Summary!$A15,'3) SB - One Off Reserve'!J:J)+SUMIF('8) EYB - 2, 3&amp;4 YO'!$A:$A,Summary!$A15,'8) EYB - 2, 3&amp;4 YO'!U:U)</f>
        <v>3808.2550000000001</v>
      </c>
      <c r="AA15" s="87">
        <f>SUMIF('1) SB - All Schools ISB '!$C:$C,Summary!$A15,'1) SB - All Schools ISB '!S:S)+SUMIF('2) SB - Growth Fund'!$A:$A,Summary!$A15,'2) SB - Growth Fund'!O:O)+SUMIF('4) HNB - Special Sch, AP, ARPs'!$A:$A,Summary!$A15,'4) HNB - Special Sch, AP, ARPs'!X:X)+SUMIF('5) HNB - SEN Support Fund'!$A:$A,Summary!$A15,'5) HNB - SEN Support Fund'!T:T)+SUMIF('6) HNB - Mainstream Banding'!$A:$A,Summary!$A15,'6) HNB - Mainstream Banding'!N:N)+SUMIF('7) EYB&amp;HNB - EY High Needs'!$A:$A,Summary!$A15,'7) EYB&amp;HNB - EY High Needs'!J:J)+SUMIF('9) PPG 2016-17'!$A:$A,Summary!$A15,'9) PPG 2016-17'!N:N)+SUMIF('10) EFA 2016-17'!$A:$A,Summary!$A15,'10) EFA 2016-17'!M:M)+SUMIF('3) SB - One Off Reserve'!$A:$A,Summary!$A15,'3) SB - One Off Reserve'!K:K)+SUMIF('8) EYB - 2, 3&amp;4 YO'!$A:$A,Summary!$A15,'8) EYB - 2, 3&amp;4 YO'!V:V)</f>
        <v>3808.2550000000001</v>
      </c>
      <c r="AB15" s="87">
        <f>SUMIF('1) SB - All Schools ISB '!$C:$C,Summary!$A15,'1) SB - All Schools ISB '!T:T)+SUMIF('2) SB - Growth Fund'!$A:$A,Summary!$A15,'2) SB - Growth Fund'!P:P)+SUMIF('4) HNB - Special Sch, AP, ARPs'!$A:$A,Summary!$A15,'4) HNB - Special Sch, AP, ARPs'!Y:Y)+SUMIF('5) HNB - SEN Support Fund'!$A:$A,Summary!$A15,'5) HNB - SEN Support Fund'!U:U)+SUMIF('6) HNB - Mainstream Banding'!$A:$A,Summary!$A15,'6) HNB - Mainstream Banding'!O:O)+SUMIF('7) EYB&amp;HNB - EY High Needs'!$A:$A,Summary!$A15,'7) EYB&amp;HNB - EY High Needs'!K:K)+SUMIF('9) PPG 2016-17'!$A:$A,Summary!$A15,'9) PPG 2016-17'!O:O)+SUMIF('10) EFA 2016-17'!$A:$A,Summary!$A15,'10) EFA 2016-17'!N:N)+SUMIF('3) SB - One Off Reserve'!$A:$A,Summary!$A15,'3) SB - One Off Reserve'!L:L)+SUMIF('8) EYB - 2, 3&amp;4 YO'!$A:$A,Summary!$A15,'8) EYB - 2, 3&amp;4 YO'!W:W)</f>
        <v>3808.2550000000001</v>
      </c>
      <c r="AC15" s="87">
        <f>SUMIF('1) SB - All Schools ISB '!$C:$C,Summary!$A15,'1) SB - All Schools ISB '!U:U)+SUMIF('2) SB - Growth Fund'!$A:$A,Summary!$A15,'2) SB - Growth Fund'!Q:Q)+SUMIF('4) HNB - Special Sch, AP, ARPs'!$A:$A,Summary!$A15,'4) HNB - Special Sch, AP, ARPs'!Z:Z)+SUMIF('5) HNB - SEN Support Fund'!$A:$A,Summary!$A15,'5) HNB - SEN Support Fund'!V:V)+SUMIF('6) HNB - Mainstream Banding'!$A:$A,Summary!$A15,'6) HNB - Mainstream Banding'!P:P)+SUMIF('7) EYB&amp;HNB - EY High Needs'!$A:$A,Summary!$A15,'7) EYB&amp;HNB - EY High Needs'!L:L)+SUMIF('9) PPG 2016-17'!$A:$A,Summary!$A15,'9) PPG 2016-17'!P:P)+SUMIF('10) EFA 2016-17'!$A:$A,Summary!$A15,'10) EFA 2016-17'!O:O)+SUMIF('3) SB - One Off Reserve'!$A:$A,Summary!$A15,'3) SB - One Off Reserve'!M:M)+SUMIF('8) EYB - 2, 3&amp;4 YO'!$A:$A,Summary!$A15,'8) EYB - 2, 3&amp;4 YO'!X:X)</f>
        <v>3808.2550000000001</v>
      </c>
      <c r="AD15" s="87">
        <f>SUMIF('1) SB - All Schools ISB '!$C:$C,Summary!$A15,'1) SB - All Schools ISB '!V:V)+SUMIF('2) SB - Growth Fund'!$A:$A,Summary!$A15,'2) SB - Growth Fund'!R:R)+SUMIF('4) HNB - Special Sch, AP, ARPs'!$A:$A,Summary!$A15,'4) HNB - Special Sch, AP, ARPs'!AA:AA)+SUMIF('5) HNB - SEN Support Fund'!$A:$A,Summary!$A15,'5) HNB - SEN Support Fund'!W:W)+SUMIF('6) HNB - Mainstream Banding'!$A:$A,Summary!$A15,'6) HNB - Mainstream Banding'!Q:Q)+SUMIF('7) EYB&amp;HNB - EY High Needs'!$A:$A,Summary!$A15,'7) EYB&amp;HNB - EY High Needs'!M:M)+SUMIF('9) PPG 2016-17'!$A:$A,Summary!$A15,'9) PPG 2016-17'!Q:Q)+SUMIF('10) EFA 2016-17'!$A:$A,Summary!$A15,'10) EFA 2016-17'!P:P)+SUMIF('3) SB - One Off Reserve'!$A:$A,Summary!$A15,'3) SB - One Off Reserve'!N:N)+SUMIF('8) EYB - 2, 3&amp;4 YO'!$A:$A,Summary!$A15,'8) EYB - 2, 3&amp;4 YO'!Y:Y)</f>
        <v>3808.2550000000001</v>
      </c>
      <c r="AE15" s="87">
        <f>SUMIF('1) SB - All Schools ISB '!$C:$C,Summary!$A15,'1) SB - All Schools ISB '!W:W)+SUMIF('2) SB - Growth Fund'!$A:$A,Summary!$A15,'2) SB - Growth Fund'!S:S)+SUMIF('4) HNB - Special Sch, AP, ARPs'!$A:$A,Summary!$A15,'4) HNB - Special Sch, AP, ARPs'!AB:AB)+SUMIF('5) HNB - SEN Support Fund'!$A:$A,Summary!$A15,'5) HNB - SEN Support Fund'!X:X)+SUMIF('6) HNB - Mainstream Banding'!$A:$A,Summary!$A15,'6) HNB - Mainstream Banding'!R:R)+SUMIF('7) EYB&amp;HNB - EY High Needs'!$A:$A,Summary!$A15,'7) EYB&amp;HNB - EY High Needs'!N:N)+SUMIF('9) PPG 2016-17'!$A:$A,Summary!$A15,'9) PPG 2016-17'!R:R)+SUMIF('10) EFA 2016-17'!$A:$A,Summary!$A15,'10) EFA 2016-17'!Q:Q)+SUMIF('3) SB - One Off Reserve'!$A:$A,Summary!$A15,'3) SB - One Off Reserve'!O:O)+SUMIF('8) EYB - 2, 3&amp;4 YO'!$A:$A,Summary!$A15,'8) EYB - 2, 3&amp;4 YO'!Z:Z)</f>
        <v>1568.1050000000002</v>
      </c>
      <c r="AG15" s="96">
        <v>763251.91666666674</v>
      </c>
      <c r="AH15" s="223">
        <v>763251.91666666674</v>
      </c>
      <c r="AI15" s="223">
        <f t="shared" si="3"/>
        <v>763251.91666666674</v>
      </c>
      <c r="AJ15" s="56">
        <f t="shared" si="4"/>
        <v>0</v>
      </c>
    </row>
    <row r="16" spans="1:37" ht="15" x14ac:dyDescent="0.25">
      <c r="A16" s="7">
        <v>3072001</v>
      </c>
      <c r="B16" s="37" t="s">
        <v>392</v>
      </c>
      <c r="C16" s="96">
        <f>SUMIF('1) SB - All Schools ISB '!C:C,Summary!A16,'1) SB - All Schools ISB '!K:K)</f>
        <v>1200487.3805903918</v>
      </c>
      <c r="D16" s="41">
        <f>SUMIF('4) HNB - Special Sch, AP, ARPs'!A:A,Summary!A16,'4) HNB - Special Sch, AP, ARPs'!C:C)</f>
        <v>0</v>
      </c>
      <c r="E16" s="90">
        <f t="shared" si="0"/>
        <v>1200487.3805903918</v>
      </c>
      <c r="F16" s="88"/>
      <c r="G16" s="91">
        <f>SUMIF('6) HNB - Mainstream Banding'!A:A,Summary!A16,'6) HNB - Mainstream Banding'!E:E)</f>
        <v>9347</v>
      </c>
      <c r="H16" s="41">
        <f>SUMIF('4) HNB - Special Sch, AP, ARPs'!A:A,Summary!A16,'4) HNB - Special Sch, AP, ARPs'!E:E)+SUMIF('4) HNB - Special Sch, AP, ARPs'!A:A,Summary!A16,'4) HNB - Special Sch, AP, ARPs'!F:F)</f>
        <v>0</v>
      </c>
      <c r="I16" s="41">
        <f>SUMIF('5) HNB - SEN Support Fund'!A:A,Summary!A16,'5) HNB - SEN Support Fund'!L:L)</f>
        <v>0</v>
      </c>
      <c r="J16" s="41"/>
      <c r="K16" s="96">
        <f>SUMIF('8) EYB - 2, 3&amp;4 YO'!A:A,A16,'8) EYB - 2, 3&amp;4 YO'!N:N)</f>
        <v>158905.99999999997</v>
      </c>
      <c r="L16" s="96">
        <f>SUMIF('2) SB - Growth Fund'!A:A,Summary!A16,'2) SB - Growth Fund'!G:G)</f>
        <v>0</v>
      </c>
      <c r="M16" s="96">
        <f>SUMIF('3) SB - One Off Reserve'!A:A,Summary!A16,'3) SB - One Off Reserve'!D:D)</f>
        <v>0</v>
      </c>
      <c r="N16" s="96">
        <f>SUMIF('10) EFA 2016-17'!A:A,Summary!A16,'10) EFA 2016-17'!C:C)</f>
        <v>0</v>
      </c>
      <c r="O16" s="96">
        <f>SUMIF('10) EFA 2016-17'!A:A,Summary!A16,'10) EFA 2016-17'!D:D)</f>
        <v>0</v>
      </c>
      <c r="P16" s="96">
        <f>SUMIF('9) PPG 2016-17'!A:A,Summary!A16,'9) PPG 2016-17'!F:F)</f>
        <v>0</v>
      </c>
      <c r="Q16" s="96">
        <f t="shared" si="1"/>
        <v>168252.99999999997</v>
      </c>
      <c r="R16" s="88"/>
      <c r="S16" s="96">
        <f t="shared" si="2"/>
        <v>1368740.3805903918</v>
      </c>
      <c r="T16" s="87">
        <f>SUMIF('1) SB - All Schools ISB '!$C:$C,Summary!$A16,'1) SB - All Schools ISB '!L:L)+SUMIF('2) SB - Growth Fund'!$A:$A,Summary!$A16,'2) SB - Growth Fund'!H:H)+SUMIF('4) HNB - Special Sch, AP, ARPs'!$A:$A,Summary!$A16,'4) HNB - Special Sch, AP, ARPs'!Q:Q)+SUMIF('5) HNB - SEN Support Fund'!$A:$A,Summary!$A16,'5) HNB - SEN Support Fund'!M:M)+SUMIF('6) HNB - Mainstream Banding'!$A:$A,Summary!$A16,'6) HNB - Mainstream Banding'!G:G)+SUMIF('7) EYB&amp;HNB - EY High Needs'!$A:$A,Summary!$A16,'7) EYB&amp;HNB - EY High Needs'!C:C)+SUMIF('9) PPG 2016-17'!$A:$A,Summary!$A16,'9) PPG 2016-17'!G:G)+SUMIF('10) EFA 2016-17'!$A:$A,Summary!$A16,'10) EFA 2016-17'!F:F)+SUMIF('3) SB - One Off Reserve'!$A:$A,Summary!$A16,'3) SB - One Off Reserve'!D:D)+SUMIF('8) EYB - 2, 3&amp;4 YO'!$A:$A,Summary!$A16,'8) EYB - 2, 3&amp;4 YO'!O:O)</f>
        <v>19349.094999999998</v>
      </c>
      <c r="U16" s="87">
        <f>SUMIF('1) SB - All Schools ISB '!$C:$C,Summary!$A16,'1) SB - All Schools ISB '!M:M)+SUMIF('2) SB - Growth Fund'!$A:$A,Summary!$A16,'2) SB - Growth Fund'!I:I)+SUMIF('4) HNB - Special Sch, AP, ARPs'!$A:$A,Summary!$A16,'4) HNB - Special Sch, AP, ARPs'!R:R)+SUMIF('5) HNB - SEN Support Fund'!$A:$A,Summary!$A16,'5) HNB - SEN Support Fund'!N:N)+SUMIF('6) HNB - Mainstream Banding'!$A:$A,Summary!$A16,'6) HNB - Mainstream Banding'!H:H)+SUMIF('7) EYB&amp;HNB - EY High Needs'!$A:$A,Summary!$A16,'7) EYB&amp;HNB - EY High Needs'!D:D)+SUMIF('9) PPG 2016-17'!$A:$A,Summary!$A16,'9) PPG 2016-17'!H:H)+SUMIF('10) EFA 2016-17'!$A:$A,Summary!$A16,'10) EFA 2016-17'!G:G)+SUMIF('3) SB - One Off Reserve'!$A:$A,Summary!$A16,'3) SB - One Off Reserve'!E:E)+SUMIF('8) EYB - 2, 3&amp;4 YO'!$A:$A,Summary!$A16,'8) EYB - 2, 3&amp;4 YO'!P:P)</f>
        <v>14301.504999999999</v>
      </c>
      <c r="V16" s="87">
        <f>SUMIF('1) SB - All Schools ISB '!$C:$C,Summary!$A16,'1) SB - All Schools ISB '!N:N)+SUMIF('2) SB - Growth Fund'!$A:$A,Summary!$A16,'2) SB - Growth Fund'!J:J)+SUMIF('4) HNB - Special Sch, AP, ARPs'!$A:$A,Summary!$A16,'4) HNB - Special Sch, AP, ARPs'!S:S)+SUMIF('5) HNB - SEN Support Fund'!$A:$A,Summary!$A16,'5) HNB - SEN Support Fund'!O:O)+SUMIF('6) HNB - Mainstream Banding'!$A:$A,Summary!$A16,'6) HNB - Mainstream Banding'!I:I)+SUMIF('7) EYB&amp;HNB - EY High Needs'!$A:$A,Summary!$A16,'7) EYB&amp;HNB - EY High Needs'!E:E)+SUMIF('9) PPG 2016-17'!$A:$A,Summary!$A16,'9) PPG 2016-17'!I:I)+SUMIF('10) EFA 2016-17'!$A:$A,Summary!$A16,'10) EFA 2016-17'!H:H)+SUMIF('3) SB - One Off Reserve'!$A:$A,Summary!$A16,'3) SB - One Off Reserve'!F:F)+SUMIF('8) EYB - 2, 3&amp;4 YO'!$A:$A,Summary!$A16,'8) EYB - 2, 3&amp;4 YO'!Q:Q)</f>
        <v>14301.504999999999</v>
      </c>
      <c r="W16" s="87">
        <f>SUMIF('1) SB - All Schools ISB '!$C:$C,Summary!$A16,'1) SB - All Schools ISB '!O:O)+SUMIF('2) SB - Growth Fund'!$A:$A,Summary!$A16,'2) SB - Growth Fund'!K:K)+SUMIF('4) HNB - Special Sch, AP, ARPs'!$A:$A,Summary!$A16,'4) HNB - Special Sch, AP, ARPs'!T:T)+SUMIF('5) HNB - SEN Support Fund'!$A:$A,Summary!$A16,'5) HNB - SEN Support Fund'!P:P)+SUMIF('6) HNB - Mainstream Banding'!$A:$A,Summary!$A16,'6) HNB - Mainstream Banding'!J:J)+SUMIF('7) EYB&amp;HNB - EY High Needs'!$A:$A,Summary!$A16,'7) EYB&amp;HNB - EY High Needs'!F:F)+SUMIF('9) PPG 2016-17'!$A:$A,Summary!$A16,'9) PPG 2016-17'!J:J)+SUMIF('10) EFA 2016-17'!$A:$A,Summary!$A16,'10) EFA 2016-17'!I:I)+SUMIF('3) SB - One Off Reserve'!$A:$A,Summary!$A16,'3) SB - One Off Reserve'!G:G)+SUMIF('8) EYB - 2, 3&amp;4 YO'!$A:$A,Summary!$A16,'8) EYB - 2, 3&amp;4 YO'!R:R)</f>
        <v>14301.504999999999</v>
      </c>
      <c r="X16" s="87">
        <f>SUMIF('1) SB - All Schools ISB '!$C:$C,Summary!$A16,'1) SB - All Schools ISB '!P:P)+SUMIF('2) SB - Growth Fund'!$A:$A,Summary!$A16,'2) SB - Growth Fund'!L:L)+SUMIF('4) HNB - Special Sch, AP, ARPs'!$A:$A,Summary!$A16,'4) HNB - Special Sch, AP, ARPs'!U:U)+SUMIF('5) HNB - SEN Support Fund'!$A:$A,Summary!$A16,'5) HNB - SEN Support Fund'!Q:Q)+SUMIF('6) HNB - Mainstream Banding'!$A:$A,Summary!$A16,'6) HNB - Mainstream Banding'!K:K)+SUMIF('7) EYB&amp;HNB - EY High Needs'!$A:$A,Summary!$A16,'7) EYB&amp;HNB - EY High Needs'!G:G)+SUMIF('9) PPG 2016-17'!$A:$A,Summary!$A16,'9) PPG 2016-17'!K:K)+SUMIF('10) EFA 2016-17'!$A:$A,Summary!$A16,'10) EFA 2016-17'!J:J)+SUMIF('3) SB - One Off Reserve'!$A:$A,Summary!$A16,'3) SB - One Off Reserve'!H:H)+SUMIF('8) EYB - 2, 3&amp;4 YO'!$A:$A,Summary!$A16,'8) EYB - 2, 3&amp;4 YO'!S:S)</f>
        <v>14301.504999999999</v>
      </c>
      <c r="Y16" s="87">
        <f>SUMIF('1) SB - All Schools ISB '!$C:$C,Summary!$A16,'1) SB - All Schools ISB '!Q:Q)+SUMIF('2) SB - Growth Fund'!$A:$A,Summary!$A16,'2) SB - Growth Fund'!M:M)+SUMIF('4) HNB - Special Sch, AP, ARPs'!$A:$A,Summary!$A16,'4) HNB - Special Sch, AP, ARPs'!V:V)+SUMIF('5) HNB - SEN Support Fund'!$A:$A,Summary!$A16,'5) HNB - SEN Support Fund'!R:R)+SUMIF('6) HNB - Mainstream Banding'!$A:$A,Summary!$A16,'6) HNB - Mainstream Banding'!L:L)+SUMIF('7) EYB&amp;HNB - EY High Needs'!$A:$A,Summary!$A16,'7) EYB&amp;HNB - EY High Needs'!H:H)+SUMIF('9) PPG 2016-17'!$A:$A,Summary!$A16,'9) PPG 2016-17'!L:L)+SUMIF('10) EFA 2016-17'!$A:$A,Summary!$A16,'10) EFA 2016-17'!K:K)+SUMIF('3) SB - One Off Reserve'!$A:$A,Summary!$A16,'3) SB - One Off Reserve'!I:I)+SUMIF('8) EYB - 2, 3&amp;4 YO'!$A:$A,Summary!$A16,'8) EYB - 2, 3&amp;4 YO'!T:T)</f>
        <v>14301.504999999999</v>
      </c>
      <c r="Z16" s="87">
        <f>SUMIF('1) SB - All Schools ISB '!$C:$C,Summary!$A16,'1) SB - All Schools ISB '!R:R)+SUMIF('2) SB - Growth Fund'!$A:$A,Summary!$A16,'2) SB - Growth Fund'!N:N)+SUMIF('4) HNB - Special Sch, AP, ARPs'!$A:$A,Summary!$A16,'4) HNB - Special Sch, AP, ARPs'!W:W)+SUMIF('5) HNB - SEN Support Fund'!$A:$A,Summary!$A16,'5) HNB - SEN Support Fund'!S:S)+SUMIF('6) HNB - Mainstream Banding'!$A:$A,Summary!$A16,'6) HNB - Mainstream Banding'!M:M)+SUMIF('7) EYB&amp;HNB - EY High Needs'!$A:$A,Summary!$A16,'7) EYB&amp;HNB - EY High Needs'!I:I)+SUMIF('9) PPG 2016-17'!$A:$A,Summary!$A16,'9) PPG 2016-17'!M:M)+SUMIF('10) EFA 2016-17'!$A:$A,Summary!$A16,'10) EFA 2016-17'!L:L)+SUMIF('3) SB - One Off Reserve'!$A:$A,Summary!$A16,'3) SB - One Off Reserve'!J:J)+SUMIF('8) EYB - 2, 3&amp;4 YO'!$A:$A,Summary!$A16,'8) EYB - 2, 3&amp;4 YO'!U:U)</f>
        <v>14301.504999999999</v>
      </c>
      <c r="AA16" s="87">
        <f>SUMIF('1) SB - All Schools ISB '!$C:$C,Summary!$A16,'1) SB - All Schools ISB '!S:S)+SUMIF('2) SB - Growth Fund'!$A:$A,Summary!$A16,'2) SB - Growth Fund'!O:O)+SUMIF('4) HNB - Special Sch, AP, ARPs'!$A:$A,Summary!$A16,'4) HNB - Special Sch, AP, ARPs'!X:X)+SUMIF('5) HNB - SEN Support Fund'!$A:$A,Summary!$A16,'5) HNB - SEN Support Fund'!T:T)+SUMIF('6) HNB - Mainstream Banding'!$A:$A,Summary!$A16,'6) HNB - Mainstream Banding'!N:N)+SUMIF('7) EYB&amp;HNB - EY High Needs'!$A:$A,Summary!$A16,'7) EYB&amp;HNB - EY High Needs'!J:J)+SUMIF('9) PPG 2016-17'!$A:$A,Summary!$A16,'9) PPG 2016-17'!N:N)+SUMIF('10) EFA 2016-17'!$A:$A,Summary!$A16,'10) EFA 2016-17'!M:M)+SUMIF('3) SB - One Off Reserve'!$A:$A,Summary!$A16,'3) SB - One Off Reserve'!K:K)+SUMIF('8) EYB - 2, 3&amp;4 YO'!$A:$A,Summary!$A16,'8) EYB - 2, 3&amp;4 YO'!V:V)</f>
        <v>14301.504999999999</v>
      </c>
      <c r="AB16" s="87">
        <f>SUMIF('1) SB - All Schools ISB '!$C:$C,Summary!$A16,'1) SB - All Schools ISB '!T:T)+SUMIF('2) SB - Growth Fund'!$A:$A,Summary!$A16,'2) SB - Growth Fund'!P:P)+SUMIF('4) HNB - Special Sch, AP, ARPs'!$A:$A,Summary!$A16,'4) HNB - Special Sch, AP, ARPs'!Y:Y)+SUMIF('5) HNB - SEN Support Fund'!$A:$A,Summary!$A16,'5) HNB - SEN Support Fund'!U:U)+SUMIF('6) HNB - Mainstream Banding'!$A:$A,Summary!$A16,'6) HNB - Mainstream Banding'!O:O)+SUMIF('7) EYB&amp;HNB - EY High Needs'!$A:$A,Summary!$A16,'7) EYB&amp;HNB - EY High Needs'!K:K)+SUMIF('9) PPG 2016-17'!$A:$A,Summary!$A16,'9) PPG 2016-17'!O:O)+SUMIF('10) EFA 2016-17'!$A:$A,Summary!$A16,'10) EFA 2016-17'!N:N)+SUMIF('3) SB - One Off Reserve'!$A:$A,Summary!$A16,'3) SB - One Off Reserve'!L:L)+SUMIF('8) EYB - 2, 3&amp;4 YO'!$A:$A,Summary!$A16,'8) EYB - 2, 3&amp;4 YO'!W:W)</f>
        <v>14301.504999999999</v>
      </c>
      <c r="AC16" s="87">
        <f>SUMIF('1) SB - All Schools ISB '!$C:$C,Summary!$A16,'1) SB - All Schools ISB '!U:U)+SUMIF('2) SB - Growth Fund'!$A:$A,Summary!$A16,'2) SB - Growth Fund'!Q:Q)+SUMIF('4) HNB - Special Sch, AP, ARPs'!$A:$A,Summary!$A16,'4) HNB - Special Sch, AP, ARPs'!Z:Z)+SUMIF('5) HNB - SEN Support Fund'!$A:$A,Summary!$A16,'5) HNB - SEN Support Fund'!V:V)+SUMIF('6) HNB - Mainstream Banding'!$A:$A,Summary!$A16,'6) HNB - Mainstream Banding'!P:P)+SUMIF('7) EYB&amp;HNB - EY High Needs'!$A:$A,Summary!$A16,'7) EYB&amp;HNB - EY High Needs'!L:L)+SUMIF('9) PPG 2016-17'!$A:$A,Summary!$A16,'9) PPG 2016-17'!P:P)+SUMIF('10) EFA 2016-17'!$A:$A,Summary!$A16,'10) EFA 2016-17'!O:O)+SUMIF('3) SB - One Off Reserve'!$A:$A,Summary!$A16,'3) SB - One Off Reserve'!M:M)+SUMIF('8) EYB - 2, 3&amp;4 YO'!$A:$A,Summary!$A16,'8) EYB - 2, 3&amp;4 YO'!X:X)</f>
        <v>14301.504999999999</v>
      </c>
      <c r="AD16" s="87">
        <f>SUMIF('1) SB - All Schools ISB '!$C:$C,Summary!$A16,'1) SB - All Schools ISB '!V:V)+SUMIF('2) SB - Growth Fund'!$A:$A,Summary!$A16,'2) SB - Growth Fund'!R:R)+SUMIF('4) HNB - Special Sch, AP, ARPs'!$A:$A,Summary!$A16,'4) HNB - Special Sch, AP, ARPs'!AA:AA)+SUMIF('5) HNB - SEN Support Fund'!$A:$A,Summary!$A16,'5) HNB - SEN Support Fund'!W:W)+SUMIF('6) HNB - Mainstream Banding'!$A:$A,Summary!$A16,'6) HNB - Mainstream Banding'!Q:Q)+SUMIF('7) EYB&amp;HNB - EY High Needs'!$A:$A,Summary!$A16,'7) EYB&amp;HNB - EY High Needs'!M:M)+SUMIF('9) PPG 2016-17'!$A:$A,Summary!$A16,'9) PPG 2016-17'!Q:Q)+SUMIF('10) EFA 2016-17'!$A:$A,Summary!$A16,'10) EFA 2016-17'!P:P)+SUMIF('3) SB - One Off Reserve'!$A:$A,Summary!$A16,'3) SB - One Off Reserve'!N:N)+SUMIF('8) EYB - 2, 3&amp;4 YO'!$A:$A,Summary!$A16,'8) EYB - 2, 3&amp;4 YO'!Y:Y)</f>
        <v>14301.504999999999</v>
      </c>
      <c r="AE16" s="87">
        <f>SUMIF('1) SB - All Schools ISB '!$C:$C,Summary!$A16,'1) SB - All Schools ISB '!W:W)+SUMIF('2) SB - Growth Fund'!$A:$A,Summary!$A16,'2) SB - Growth Fund'!S:S)+SUMIF('4) HNB - Special Sch, AP, ARPs'!$A:$A,Summary!$A16,'4) HNB - Special Sch, AP, ARPs'!AB:AB)+SUMIF('5) HNB - SEN Support Fund'!$A:$A,Summary!$A16,'5) HNB - SEN Support Fund'!X:X)+SUMIF('6) HNB - Mainstream Banding'!$A:$A,Summary!$A16,'6) HNB - Mainstream Banding'!R:R)+SUMIF('7) EYB&amp;HNB - EY High Needs'!$A:$A,Summary!$A16,'7) EYB&amp;HNB - EY High Needs'!N:N)+SUMIF('9) PPG 2016-17'!$A:$A,Summary!$A16,'9) PPG 2016-17'!R:R)+SUMIF('10) EFA 2016-17'!$A:$A,Summary!$A16,'10) EFA 2016-17'!Q:Q)+SUMIF('3) SB - One Off Reserve'!$A:$A,Summary!$A16,'3) SB - One Off Reserve'!O:O)+SUMIF('8) EYB - 2, 3&amp;4 YO'!$A:$A,Summary!$A16,'8) EYB - 2, 3&amp;4 YO'!Z:Z)</f>
        <v>5888.8549999999996</v>
      </c>
      <c r="AG16" s="96">
        <v>1368740.3805903918</v>
      </c>
      <c r="AH16" s="223">
        <v>1368740.3805903918</v>
      </c>
      <c r="AI16" s="223">
        <f t="shared" si="3"/>
        <v>1368740.3805903918</v>
      </c>
      <c r="AJ16" s="56">
        <f t="shared" si="4"/>
        <v>0</v>
      </c>
    </row>
    <row r="17" spans="1:36" ht="15" x14ac:dyDescent="0.25">
      <c r="A17" s="7">
        <v>3072083</v>
      </c>
      <c r="B17" s="37" t="s">
        <v>293</v>
      </c>
      <c r="C17" s="96">
        <f>SUMIF('1) SB - All Schools ISB '!C:C,Summary!A17,'1) SB - All Schools ISB '!K:K)</f>
        <v>1281136.5385240626</v>
      </c>
      <c r="D17" s="41">
        <f>SUMIF('4) HNB - Special Sch, AP, ARPs'!A:A,Summary!A17,'4) HNB - Special Sch, AP, ARPs'!C:C)</f>
        <v>210000</v>
      </c>
      <c r="E17" s="90">
        <f t="shared" si="0"/>
        <v>1491136.5385240626</v>
      </c>
      <c r="F17" s="88"/>
      <c r="G17" s="91">
        <f>SUMIF('6) HNB - Mainstream Banding'!A:A,Summary!A17,'6) HNB - Mainstream Banding'!E:E)</f>
        <v>12705</v>
      </c>
      <c r="H17" s="41">
        <f>SUMIF('4) HNB - Special Sch, AP, ARPs'!A:A,Summary!A17,'4) HNB - Special Sch, AP, ARPs'!E:E)+SUMIF('4) HNB - Special Sch, AP, ARPs'!A:A,Summary!A17,'4) HNB - Special Sch, AP, ARPs'!F:F)</f>
        <v>77057</v>
      </c>
      <c r="I17" s="41">
        <f>SUMIF('5) HNB - SEN Support Fund'!A:A,Summary!A17,'5) HNB - SEN Support Fund'!L:L)</f>
        <v>0</v>
      </c>
      <c r="J17" s="41"/>
      <c r="K17" s="96">
        <f>SUMIF('8) EYB - 2, 3&amp;4 YO'!A:A,A17,'8) EYB - 2, 3&amp;4 YO'!N:N)</f>
        <v>145404</v>
      </c>
      <c r="L17" s="96">
        <f>SUMIF('2) SB - Growth Fund'!A:A,Summary!A17,'2) SB - Growth Fund'!G:G)</f>
        <v>60100</v>
      </c>
      <c r="M17" s="96">
        <f>SUMIF('3) SB - One Off Reserve'!A:A,Summary!A17,'3) SB - One Off Reserve'!D:D)</f>
        <v>2694.9643239793008</v>
      </c>
      <c r="N17" s="96">
        <f>SUMIF('10) EFA 2016-17'!A:A,Summary!A17,'10) EFA 2016-17'!C:C)</f>
        <v>0</v>
      </c>
      <c r="O17" s="96">
        <f>SUMIF('10) EFA 2016-17'!A:A,Summary!A17,'10) EFA 2016-17'!D:D)</f>
        <v>0</v>
      </c>
      <c r="P17" s="96">
        <f>SUMIF('9) PPG 2016-17'!A:A,Summary!A17,'9) PPG 2016-17'!F:F)</f>
        <v>63360</v>
      </c>
      <c r="Q17" s="96">
        <f t="shared" si="1"/>
        <v>361320.96432397928</v>
      </c>
      <c r="R17" s="88"/>
      <c r="S17" s="96">
        <f t="shared" si="2"/>
        <v>1852457.5028480419</v>
      </c>
      <c r="T17" s="87">
        <f>SUMIF('1) SB - All Schools ISB '!$C:$C,Summary!$A17,'1) SB - All Schools ISB '!L:L)+SUMIF('2) SB - Growth Fund'!$A:$A,Summary!$A17,'2) SB - Growth Fund'!H:H)+SUMIF('4) HNB - Special Sch, AP, ARPs'!$A:$A,Summary!$A17,'4) HNB - Special Sch, AP, ARPs'!Q:Q)+SUMIF('5) HNB - SEN Support Fund'!$A:$A,Summary!$A17,'5) HNB - SEN Support Fund'!M:M)+SUMIF('6) HNB - Mainstream Banding'!$A:$A,Summary!$A17,'6) HNB - Mainstream Banding'!G:G)+SUMIF('7) EYB&amp;HNB - EY High Needs'!$A:$A,Summary!$A17,'7) EYB&amp;HNB - EY High Needs'!C:C)+SUMIF('9) PPG 2016-17'!$A:$A,Summary!$A17,'9) PPG 2016-17'!G:G)+SUMIF('10) EFA 2016-17'!$A:$A,Summary!$A17,'10) EFA 2016-17'!F:F)+SUMIF('3) SB - One Off Reserve'!$A:$A,Summary!$A17,'3) SB - One Off Reserve'!D:D)+SUMIF('8) EYB - 2, 3&amp;4 YO'!$A:$A,Summary!$A17,'8) EYB - 2, 3&amp;4 YO'!O:O)</f>
        <v>445594.60125424655</v>
      </c>
      <c r="U17" s="87">
        <f>SUMIF('1) SB - All Schools ISB '!$C:$C,Summary!$A17,'1) SB - All Schools ISB '!M:M)+SUMIF('2) SB - Growth Fund'!$A:$A,Summary!$A17,'2) SB - Growth Fund'!I:I)+SUMIF('4) HNB - Special Sch, AP, ARPs'!$A:$A,Summary!$A17,'4) HNB - Special Sch, AP, ARPs'!R:R)+SUMIF('5) HNB - SEN Support Fund'!$A:$A,Summary!$A17,'5) HNB - SEN Support Fund'!N:N)+SUMIF('6) HNB - Mainstream Banding'!$A:$A,Summary!$A17,'6) HNB - Mainstream Banding'!H:H)+SUMIF('7) EYB&amp;HNB - EY High Needs'!$A:$A,Summary!$A17,'7) EYB&amp;HNB - EY High Needs'!D:D)+SUMIF('9) PPG 2016-17'!$A:$A,Summary!$A17,'9) PPG 2016-17'!H:H)+SUMIF('10) EFA 2016-17'!$A:$A,Summary!$A17,'10) EFA 2016-17'!G:G)+SUMIF('3) SB - One Off Reserve'!$A:$A,Summary!$A17,'3) SB - One Off Reserve'!E:E)+SUMIF('8) EYB - 2, 3&amp;4 YO'!$A:$A,Summary!$A17,'8) EYB - 2, 3&amp;4 YO'!P:P)</f>
        <v>140564.30410787868</v>
      </c>
      <c r="V17" s="87">
        <f>SUMIF('1) SB - All Schools ISB '!$C:$C,Summary!$A17,'1) SB - All Schools ISB '!N:N)+SUMIF('2) SB - Growth Fund'!$A:$A,Summary!$A17,'2) SB - Growth Fund'!J:J)+SUMIF('4) HNB - Special Sch, AP, ARPs'!$A:$A,Summary!$A17,'4) HNB - Special Sch, AP, ARPs'!S:S)+SUMIF('5) HNB - SEN Support Fund'!$A:$A,Summary!$A17,'5) HNB - SEN Support Fund'!O:O)+SUMIF('6) HNB - Mainstream Banding'!$A:$A,Summary!$A17,'6) HNB - Mainstream Banding'!I:I)+SUMIF('7) EYB&amp;HNB - EY High Needs'!$A:$A,Summary!$A17,'7) EYB&amp;HNB - EY High Needs'!E:E)+SUMIF('9) PPG 2016-17'!$A:$A,Summary!$A17,'9) PPG 2016-17'!I:I)+SUMIF('10) EFA 2016-17'!$A:$A,Summary!$A17,'10) EFA 2016-17'!H:H)+SUMIF('3) SB - One Off Reserve'!$A:$A,Summary!$A17,'3) SB - One Off Reserve'!F:F)+SUMIF('8) EYB - 2, 3&amp;4 YO'!$A:$A,Summary!$A17,'8) EYB - 2, 3&amp;4 YO'!Q:Q)</f>
        <v>134142.88744121202</v>
      </c>
      <c r="W17" s="87">
        <f>SUMIF('1) SB - All Schools ISB '!$C:$C,Summary!$A17,'1) SB - All Schools ISB '!O:O)+SUMIF('2) SB - Growth Fund'!$A:$A,Summary!$A17,'2) SB - Growth Fund'!K:K)+SUMIF('4) HNB - Special Sch, AP, ARPs'!$A:$A,Summary!$A17,'4) HNB - Special Sch, AP, ARPs'!T:T)+SUMIF('5) HNB - SEN Support Fund'!$A:$A,Summary!$A17,'5) HNB - SEN Support Fund'!P:P)+SUMIF('6) HNB - Mainstream Banding'!$A:$A,Summary!$A17,'6) HNB - Mainstream Banding'!J:J)+SUMIF('7) EYB&amp;HNB - EY High Needs'!$A:$A,Summary!$A17,'7) EYB&amp;HNB - EY High Needs'!F:F)+SUMIF('9) PPG 2016-17'!$A:$A,Summary!$A17,'9) PPG 2016-17'!J:J)+SUMIF('10) EFA 2016-17'!$A:$A,Summary!$A17,'10) EFA 2016-17'!I:I)+SUMIF('3) SB - One Off Reserve'!$A:$A,Summary!$A17,'3) SB - One Off Reserve'!G:G)+SUMIF('8) EYB - 2, 3&amp;4 YO'!$A:$A,Summary!$A17,'8) EYB - 2, 3&amp;4 YO'!R:R)</f>
        <v>134142.88744121202</v>
      </c>
      <c r="X17" s="87">
        <f>SUMIF('1) SB - All Schools ISB '!$C:$C,Summary!$A17,'1) SB - All Schools ISB '!P:P)+SUMIF('2) SB - Growth Fund'!$A:$A,Summary!$A17,'2) SB - Growth Fund'!L:L)+SUMIF('4) HNB - Special Sch, AP, ARPs'!$A:$A,Summary!$A17,'4) HNB - Special Sch, AP, ARPs'!U:U)+SUMIF('5) HNB - SEN Support Fund'!$A:$A,Summary!$A17,'5) HNB - SEN Support Fund'!Q:Q)+SUMIF('6) HNB - Mainstream Banding'!$A:$A,Summary!$A17,'6) HNB - Mainstream Banding'!K:K)+SUMIF('7) EYB&amp;HNB - EY High Needs'!$A:$A,Summary!$A17,'7) EYB&amp;HNB - EY High Needs'!G:G)+SUMIF('9) PPG 2016-17'!$A:$A,Summary!$A17,'9) PPG 2016-17'!K:K)+SUMIF('10) EFA 2016-17'!$A:$A,Summary!$A17,'10) EFA 2016-17'!J:J)+SUMIF('3) SB - One Off Reserve'!$A:$A,Summary!$A17,'3) SB - One Off Reserve'!H:H)+SUMIF('8) EYB - 2, 3&amp;4 YO'!$A:$A,Summary!$A17,'8) EYB - 2, 3&amp;4 YO'!S:S)</f>
        <v>134142.88744121202</v>
      </c>
      <c r="Y17" s="87">
        <f>SUMIF('1) SB - All Schools ISB '!$C:$C,Summary!$A17,'1) SB - All Schools ISB '!Q:Q)+SUMIF('2) SB - Growth Fund'!$A:$A,Summary!$A17,'2) SB - Growth Fund'!M:M)+SUMIF('4) HNB - Special Sch, AP, ARPs'!$A:$A,Summary!$A17,'4) HNB - Special Sch, AP, ARPs'!V:V)+SUMIF('5) HNB - SEN Support Fund'!$A:$A,Summary!$A17,'5) HNB - SEN Support Fund'!R:R)+SUMIF('6) HNB - Mainstream Banding'!$A:$A,Summary!$A17,'6) HNB - Mainstream Banding'!L:L)+SUMIF('7) EYB&amp;HNB - EY High Needs'!$A:$A,Summary!$A17,'7) EYB&amp;HNB - EY High Needs'!H:H)+SUMIF('9) PPG 2016-17'!$A:$A,Summary!$A17,'9) PPG 2016-17'!L:L)+SUMIF('10) EFA 2016-17'!$A:$A,Summary!$A17,'10) EFA 2016-17'!K:K)+SUMIF('3) SB - One Off Reserve'!$A:$A,Summary!$A17,'3) SB - One Off Reserve'!I:I)+SUMIF('8) EYB - 2, 3&amp;4 YO'!$A:$A,Summary!$A17,'8) EYB - 2, 3&amp;4 YO'!T:T)</f>
        <v>134142.88744121202</v>
      </c>
      <c r="Z17" s="87">
        <f>SUMIF('1) SB - All Schools ISB '!$C:$C,Summary!$A17,'1) SB - All Schools ISB '!R:R)+SUMIF('2) SB - Growth Fund'!$A:$A,Summary!$A17,'2) SB - Growth Fund'!N:N)+SUMIF('4) HNB - Special Sch, AP, ARPs'!$A:$A,Summary!$A17,'4) HNB - Special Sch, AP, ARPs'!W:W)+SUMIF('5) HNB - SEN Support Fund'!$A:$A,Summary!$A17,'5) HNB - SEN Support Fund'!S:S)+SUMIF('6) HNB - Mainstream Banding'!$A:$A,Summary!$A17,'6) HNB - Mainstream Banding'!M:M)+SUMIF('7) EYB&amp;HNB - EY High Needs'!$A:$A,Summary!$A17,'7) EYB&amp;HNB - EY High Needs'!I:I)+SUMIF('9) PPG 2016-17'!$A:$A,Summary!$A17,'9) PPG 2016-17'!M:M)+SUMIF('10) EFA 2016-17'!$A:$A,Summary!$A17,'10) EFA 2016-17'!L:L)+SUMIF('3) SB - One Off Reserve'!$A:$A,Summary!$A17,'3) SB - One Off Reserve'!J:J)+SUMIF('8) EYB - 2, 3&amp;4 YO'!$A:$A,Summary!$A17,'8) EYB - 2, 3&amp;4 YO'!U:U)</f>
        <v>134142.88744121202</v>
      </c>
      <c r="AA17" s="87">
        <f>SUMIF('1) SB - All Schools ISB '!$C:$C,Summary!$A17,'1) SB - All Schools ISB '!S:S)+SUMIF('2) SB - Growth Fund'!$A:$A,Summary!$A17,'2) SB - Growth Fund'!O:O)+SUMIF('4) HNB - Special Sch, AP, ARPs'!$A:$A,Summary!$A17,'4) HNB - Special Sch, AP, ARPs'!X:X)+SUMIF('5) HNB - SEN Support Fund'!$A:$A,Summary!$A17,'5) HNB - SEN Support Fund'!T:T)+SUMIF('6) HNB - Mainstream Banding'!$A:$A,Summary!$A17,'6) HNB - Mainstream Banding'!N:N)+SUMIF('7) EYB&amp;HNB - EY High Needs'!$A:$A,Summary!$A17,'7) EYB&amp;HNB - EY High Needs'!J:J)+SUMIF('9) PPG 2016-17'!$A:$A,Summary!$A17,'9) PPG 2016-17'!N:N)+SUMIF('10) EFA 2016-17'!$A:$A,Summary!$A17,'10) EFA 2016-17'!M:M)+SUMIF('3) SB - One Off Reserve'!$A:$A,Summary!$A17,'3) SB - One Off Reserve'!K:K)+SUMIF('8) EYB - 2, 3&amp;4 YO'!$A:$A,Summary!$A17,'8) EYB - 2, 3&amp;4 YO'!V:V)</f>
        <v>134142.88744121202</v>
      </c>
      <c r="AB17" s="87">
        <f>SUMIF('1) SB - All Schools ISB '!$C:$C,Summary!$A17,'1) SB - All Schools ISB '!T:T)+SUMIF('2) SB - Growth Fund'!$A:$A,Summary!$A17,'2) SB - Growth Fund'!P:P)+SUMIF('4) HNB - Special Sch, AP, ARPs'!$A:$A,Summary!$A17,'4) HNB - Special Sch, AP, ARPs'!Y:Y)+SUMIF('5) HNB - SEN Support Fund'!$A:$A,Summary!$A17,'5) HNB - SEN Support Fund'!U:U)+SUMIF('6) HNB - Mainstream Banding'!$A:$A,Summary!$A17,'6) HNB - Mainstream Banding'!O:O)+SUMIF('7) EYB&amp;HNB - EY High Needs'!$A:$A,Summary!$A17,'7) EYB&amp;HNB - EY High Needs'!K:K)+SUMIF('9) PPG 2016-17'!$A:$A,Summary!$A17,'9) PPG 2016-17'!O:O)+SUMIF('10) EFA 2016-17'!$A:$A,Summary!$A17,'10) EFA 2016-17'!N:N)+SUMIF('3) SB - One Off Reserve'!$A:$A,Summary!$A17,'3) SB - One Off Reserve'!L:L)+SUMIF('8) EYB - 2, 3&amp;4 YO'!$A:$A,Summary!$A17,'8) EYB - 2, 3&amp;4 YO'!W:W)</f>
        <v>134142.88744121202</v>
      </c>
      <c r="AC17" s="87">
        <f>SUMIF('1) SB - All Schools ISB '!$C:$C,Summary!$A17,'1) SB - All Schools ISB '!U:U)+SUMIF('2) SB - Growth Fund'!$A:$A,Summary!$A17,'2) SB - Growth Fund'!Q:Q)+SUMIF('4) HNB - Special Sch, AP, ARPs'!$A:$A,Summary!$A17,'4) HNB - Special Sch, AP, ARPs'!Z:Z)+SUMIF('5) HNB - SEN Support Fund'!$A:$A,Summary!$A17,'5) HNB - SEN Support Fund'!V:V)+SUMIF('6) HNB - Mainstream Banding'!$A:$A,Summary!$A17,'6) HNB - Mainstream Banding'!P:P)+SUMIF('7) EYB&amp;HNB - EY High Needs'!$A:$A,Summary!$A17,'7) EYB&amp;HNB - EY High Needs'!L:L)+SUMIF('9) PPG 2016-17'!$A:$A,Summary!$A17,'9) PPG 2016-17'!P:P)+SUMIF('10) EFA 2016-17'!$A:$A,Summary!$A17,'10) EFA 2016-17'!O:O)+SUMIF('3) SB - One Off Reserve'!$A:$A,Summary!$A17,'3) SB - One Off Reserve'!M:M)+SUMIF('8) EYB - 2, 3&amp;4 YO'!$A:$A,Summary!$A17,'8) EYB - 2, 3&amp;4 YO'!X:X)</f>
        <v>134142.88744121202</v>
      </c>
      <c r="AD17" s="87">
        <f>SUMIF('1) SB - All Schools ISB '!$C:$C,Summary!$A17,'1) SB - All Schools ISB '!V:V)+SUMIF('2) SB - Growth Fund'!$A:$A,Summary!$A17,'2) SB - Growth Fund'!R:R)+SUMIF('4) HNB - Special Sch, AP, ARPs'!$A:$A,Summary!$A17,'4) HNB - Special Sch, AP, ARPs'!AA:AA)+SUMIF('5) HNB - SEN Support Fund'!$A:$A,Summary!$A17,'5) HNB - SEN Support Fund'!W:W)+SUMIF('6) HNB - Mainstream Banding'!$A:$A,Summary!$A17,'6) HNB - Mainstream Banding'!Q:Q)+SUMIF('7) EYB&amp;HNB - EY High Needs'!$A:$A,Summary!$A17,'7) EYB&amp;HNB - EY High Needs'!M:M)+SUMIF('9) PPG 2016-17'!$A:$A,Summary!$A17,'9) PPG 2016-17'!Q:Q)+SUMIF('10) EFA 2016-17'!$A:$A,Summary!$A17,'10) EFA 2016-17'!P:P)+SUMIF('3) SB - One Off Reserve'!$A:$A,Summary!$A17,'3) SB - One Off Reserve'!N:N)+SUMIF('8) EYB - 2, 3&amp;4 YO'!$A:$A,Summary!$A17,'8) EYB - 2, 3&amp;4 YO'!Y:Y)</f>
        <v>134142.88744121202</v>
      </c>
      <c r="AE17" s="87">
        <f>SUMIF('1) SB - All Schools ISB '!$C:$C,Summary!$A17,'1) SB - All Schools ISB '!W:W)+SUMIF('2) SB - Growth Fund'!$A:$A,Summary!$A17,'2) SB - Growth Fund'!S:S)+SUMIF('4) HNB - Special Sch, AP, ARPs'!$A:$A,Summary!$A17,'4) HNB - Special Sch, AP, ARPs'!AB:AB)+SUMIF('5) HNB - SEN Support Fund'!$A:$A,Summary!$A17,'5) HNB - SEN Support Fund'!X:X)+SUMIF('6) HNB - Mainstream Banding'!$A:$A,Summary!$A17,'6) HNB - Mainstream Banding'!R:R)+SUMIF('7) EYB&amp;HNB - EY High Needs'!$A:$A,Summary!$A17,'7) EYB&amp;HNB - EY High Needs'!N:N)+SUMIF('9) PPG 2016-17'!$A:$A,Summary!$A17,'9) PPG 2016-17'!R:R)+SUMIF('10) EFA 2016-17'!$A:$A,Summary!$A17,'10) EFA 2016-17'!Q:Q)+SUMIF('3) SB - One Off Reserve'!$A:$A,Summary!$A17,'3) SB - One Off Reserve'!O:O)+SUMIF('8) EYB - 2, 3&amp;4 YO'!$A:$A,Summary!$A17,'8) EYB - 2, 3&amp;4 YO'!Z:Z)</f>
        <v>59012.610515008862</v>
      </c>
      <c r="AG17" s="96">
        <v>1852457.5028480419</v>
      </c>
      <c r="AH17" s="223">
        <v>1852457.5028480419</v>
      </c>
      <c r="AI17" s="223">
        <f t="shared" si="3"/>
        <v>1852457.5028480419</v>
      </c>
      <c r="AJ17" s="56">
        <f t="shared" si="4"/>
        <v>0</v>
      </c>
    </row>
    <row r="18" spans="1:36" ht="15" x14ac:dyDescent="0.25">
      <c r="A18" s="7">
        <v>3077005</v>
      </c>
      <c r="B18" s="37" t="s">
        <v>169</v>
      </c>
      <c r="C18" s="96">
        <f>SUMIF('1) SB - All Schools ISB '!C:C,Summary!A18,'1) SB - All Schools ISB '!K:K)</f>
        <v>0</v>
      </c>
      <c r="D18" s="41">
        <f>SUMIF('4) HNB - Special Sch, AP, ARPs'!A:A,Summary!A18,'4) HNB - Special Sch, AP, ARPs'!C:C)</f>
        <v>1670833.3333333335</v>
      </c>
      <c r="E18" s="90">
        <f t="shared" si="0"/>
        <v>1670833.3333333335</v>
      </c>
      <c r="F18" s="88"/>
      <c r="G18" s="91">
        <f>SUMIF('6) HNB - Mainstream Banding'!A:A,Summary!A18,'6) HNB - Mainstream Banding'!E:E)</f>
        <v>0</v>
      </c>
      <c r="H18" s="41">
        <f>SUMIF('4) HNB - Special Sch, AP, ARPs'!A:A,Summary!A18,'4) HNB - Special Sch, AP, ARPs'!E:E)+SUMIF('4) HNB - Special Sch, AP, ARPs'!A:A,Summary!A18,'4) HNB - Special Sch, AP, ARPs'!F:F)-N18</f>
        <v>1431048.4129120882</v>
      </c>
      <c r="I18" s="41">
        <f>SUMIF('5) HNB - SEN Support Fund'!A:A,Summary!A18,'5) HNB - SEN Support Fund'!L:L)</f>
        <v>0</v>
      </c>
      <c r="J18" s="41"/>
      <c r="K18" s="96">
        <f>SUMIF('8) EYB - 2, 3&amp;4 YO'!A:A,A18,'8) EYB - 2, 3&amp;4 YO'!N:N)</f>
        <v>0</v>
      </c>
      <c r="L18" s="96">
        <f>SUMIF('2) SB - Growth Fund'!A:A,Summary!A18,'2) SB - Growth Fund'!G:G)</f>
        <v>0</v>
      </c>
      <c r="M18" s="96">
        <f>SUMIF('3) SB - One Off Reserve'!A:A,Summary!A18,'3) SB - One Off Reserve'!D:D)</f>
        <v>0</v>
      </c>
      <c r="N18" s="96">
        <f>SUMIF('10) EFA 2016-17'!A:A,Summary!A18,'10) EFA 2016-17'!C:C)</f>
        <v>360000</v>
      </c>
      <c r="O18" s="96">
        <f>SUMIF('10) EFA 2016-17'!A:A,Summary!A18,'10) EFA 2016-17'!D:D)</f>
        <v>3862</v>
      </c>
      <c r="P18" s="96">
        <f>SUMIF('9) PPG 2016-17'!A:A,Summary!A18,'9) PPG 2016-17'!F:F)</f>
        <v>49555</v>
      </c>
      <c r="Q18" s="96">
        <f t="shared" si="1"/>
        <v>1844465.4129120882</v>
      </c>
      <c r="R18" s="88"/>
      <c r="S18" s="96">
        <f t="shared" si="2"/>
        <v>3515298.7462454215</v>
      </c>
      <c r="T18" s="87">
        <f>SUMIF('1) SB - All Schools ISB '!$C:$C,Summary!$A18,'1) SB - All Schools ISB '!L:L)+SUMIF('2) SB - Growth Fund'!$A:$A,Summary!$A18,'2) SB - Growth Fund'!H:H)+SUMIF('4) HNB - Special Sch, AP, ARPs'!$A:$A,Summary!$A18,'4) HNB - Special Sch, AP, ARPs'!Q:Q)+SUMIF('5) HNB - SEN Support Fund'!$A:$A,Summary!$A18,'5) HNB - SEN Support Fund'!M:M)+SUMIF('6) HNB - Mainstream Banding'!$A:$A,Summary!$A18,'6) HNB - Mainstream Banding'!G:G)+SUMIF('7) EYB&amp;HNB - EY High Needs'!$A:$A,Summary!$A18,'7) EYB&amp;HNB - EY High Needs'!C:C)+SUMIF('9) PPG 2016-17'!$A:$A,Summary!$A18,'9) PPG 2016-17'!G:G)+SUMIF('10) EFA 2016-17'!$A:$A,Summary!$A18,'10) EFA 2016-17'!F:F)+SUMIF('3) SB - One Off Reserve'!$A:$A,Summary!$A18,'3) SB - One Off Reserve'!D:D)+SUMIF('8) EYB - 2, 3&amp;4 YO'!$A:$A,Summary!$A18,'8) EYB - 2, 3&amp;4 YO'!O:O)</f>
        <v>1676976.2883333333</v>
      </c>
      <c r="U18" s="87">
        <f>SUMIF('1) SB - All Schools ISB '!$C:$C,Summary!$A18,'1) SB - All Schools ISB '!M:M)+SUMIF('2) SB - Growth Fund'!$A:$A,Summary!$A18,'2) SB - Growth Fund'!I:I)+SUMIF('4) HNB - Special Sch, AP, ARPs'!$A:$A,Summary!$A18,'4) HNB - Special Sch, AP, ARPs'!R:R)+SUMIF('5) HNB - SEN Support Fund'!$A:$A,Summary!$A18,'5) HNB - SEN Support Fund'!N:N)+SUMIF('6) HNB - Mainstream Banding'!$A:$A,Summary!$A18,'6) HNB - Mainstream Banding'!H:H)+SUMIF('7) EYB&amp;HNB - EY High Needs'!$A:$A,Summary!$A18,'7) EYB&amp;HNB - EY High Needs'!D:D)+SUMIF('9) PPG 2016-17'!$A:$A,Summary!$A18,'9) PPG 2016-17'!H:H)+SUMIF('10) EFA 2016-17'!$A:$A,Summary!$A18,'10) EFA 2016-17'!G:G)+SUMIF('3) SB - One Off Reserve'!$A:$A,Summary!$A18,'3) SB - One Off Reserve'!E:E)+SUMIF('8) EYB - 2, 3&amp;4 YO'!$A:$A,Summary!$A18,'8) EYB - 2, 3&amp;4 YO'!P:P)</f>
        <v>303048.51381868136</v>
      </c>
      <c r="V18" s="87">
        <f>SUMIF('1) SB - All Schools ISB '!$C:$C,Summary!$A18,'1) SB - All Schools ISB '!N:N)+SUMIF('2) SB - Growth Fund'!$A:$A,Summary!$A18,'2) SB - Growth Fund'!J:J)+SUMIF('4) HNB - Special Sch, AP, ARPs'!$A:$A,Summary!$A18,'4) HNB - Special Sch, AP, ARPs'!S:S)+SUMIF('5) HNB - SEN Support Fund'!$A:$A,Summary!$A18,'5) HNB - SEN Support Fund'!O:O)+SUMIF('6) HNB - Mainstream Banding'!$A:$A,Summary!$A18,'6) HNB - Mainstream Banding'!I:I)+SUMIF('7) EYB&amp;HNB - EY High Needs'!$A:$A,Summary!$A18,'7) EYB&amp;HNB - EY High Needs'!E:E)+SUMIF('9) PPG 2016-17'!$A:$A,Summary!$A18,'9) PPG 2016-17'!I:I)+SUMIF('10) EFA 2016-17'!$A:$A,Summary!$A18,'10) EFA 2016-17'!H:H)+SUMIF('3) SB - One Off Reserve'!$A:$A,Summary!$A18,'3) SB - One Off Reserve'!F:F)+SUMIF('8) EYB - 2, 3&amp;4 YO'!$A:$A,Summary!$A18,'8) EYB - 2, 3&amp;4 YO'!Q:Q)</f>
        <v>153794.47940934065</v>
      </c>
      <c r="W18" s="87">
        <f>SUMIF('1) SB - All Schools ISB '!$C:$C,Summary!$A18,'1) SB - All Schools ISB '!O:O)+SUMIF('2) SB - Growth Fund'!$A:$A,Summary!$A18,'2) SB - Growth Fund'!K:K)+SUMIF('4) HNB - Special Sch, AP, ARPs'!$A:$A,Summary!$A18,'4) HNB - Special Sch, AP, ARPs'!T:T)+SUMIF('5) HNB - SEN Support Fund'!$A:$A,Summary!$A18,'5) HNB - SEN Support Fund'!P:P)+SUMIF('6) HNB - Mainstream Banding'!$A:$A,Summary!$A18,'6) HNB - Mainstream Banding'!J:J)+SUMIF('7) EYB&amp;HNB - EY High Needs'!$A:$A,Summary!$A18,'7) EYB&amp;HNB - EY High Needs'!F:F)+SUMIF('9) PPG 2016-17'!$A:$A,Summary!$A18,'9) PPG 2016-17'!J:J)+SUMIF('10) EFA 2016-17'!$A:$A,Summary!$A18,'10) EFA 2016-17'!I:I)+SUMIF('3) SB - One Off Reserve'!$A:$A,Summary!$A18,'3) SB - One Off Reserve'!G:G)+SUMIF('8) EYB - 2, 3&amp;4 YO'!$A:$A,Summary!$A18,'8) EYB - 2, 3&amp;4 YO'!R:R)</f>
        <v>153794.47940934065</v>
      </c>
      <c r="X18" s="87">
        <f>SUMIF('1) SB - All Schools ISB '!$C:$C,Summary!$A18,'1) SB - All Schools ISB '!P:P)+SUMIF('2) SB - Growth Fund'!$A:$A,Summary!$A18,'2) SB - Growth Fund'!L:L)+SUMIF('4) HNB - Special Sch, AP, ARPs'!$A:$A,Summary!$A18,'4) HNB - Special Sch, AP, ARPs'!U:U)+SUMIF('5) HNB - SEN Support Fund'!$A:$A,Summary!$A18,'5) HNB - SEN Support Fund'!Q:Q)+SUMIF('6) HNB - Mainstream Banding'!$A:$A,Summary!$A18,'6) HNB - Mainstream Banding'!K:K)+SUMIF('7) EYB&amp;HNB - EY High Needs'!$A:$A,Summary!$A18,'7) EYB&amp;HNB - EY High Needs'!G:G)+SUMIF('9) PPG 2016-17'!$A:$A,Summary!$A18,'9) PPG 2016-17'!K:K)+SUMIF('10) EFA 2016-17'!$A:$A,Summary!$A18,'10) EFA 2016-17'!J:J)+SUMIF('3) SB - One Off Reserve'!$A:$A,Summary!$A18,'3) SB - One Off Reserve'!H:H)+SUMIF('8) EYB - 2, 3&amp;4 YO'!$A:$A,Summary!$A18,'8) EYB - 2, 3&amp;4 YO'!S:S)</f>
        <v>153794.47940934065</v>
      </c>
      <c r="Y18" s="87">
        <f>SUMIF('1) SB - All Schools ISB '!$C:$C,Summary!$A18,'1) SB - All Schools ISB '!Q:Q)+SUMIF('2) SB - Growth Fund'!$A:$A,Summary!$A18,'2) SB - Growth Fund'!M:M)+SUMIF('4) HNB - Special Sch, AP, ARPs'!$A:$A,Summary!$A18,'4) HNB - Special Sch, AP, ARPs'!V:V)+SUMIF('5) HNB - SEN Support Fund'!$A:$A,Summary!$A18,'5) HNB - SEN Support Fund'!R:R)+SUMIF('6) HNB - Mainstream Banding'!$A:$A,Summary!$A18,'6) HNB - Mainstream Banding'!L:L)+SUMIF('7) EYB&amp;HNB - EY High Needs'!$A:$A,Summary!$A18,'7) EYB&amp;HNB - EY High Needs'!H:H)+SUMIF('9) PPG 2016-17'!$A:$A,Summary!$A18,'9) PPG 2016-17'!L:L)+SUMIF('10) EFA 2016-17'!$A:$A,Summary!$A18,'10) EFA 2016-17'!K:K)+SUMIF('3) SB - One Off Reserve'!$A:$A,Summary!$A18,'3) SB - One Off Reserve'!I:I)+SUMIF('8) EYB - 2, 3&amp;4 YO'!$A:$A,Summary!$A18,'8) EYB - 2, 3&amp;4 YO'!T:T)</f>
        <v>153794.47940934065</v>
      </c>
      <c r="Z18" s="87">
        <f>SUMIF('1) SB - All Schools ISB '!$C:$C,Summary!$A18,'1) SB - All Schools ISB '!R:R)+SUMIF('2) SB - Growth Fund'!$A:$A,Summary!$A18,'2) SB - Growth Fund'!N:N)+SUMIF('4) HNB - Special Sch, AP, ARPs'!$A:$A,Summary!$A18,'4) HNB - Special Sch, AP, ARPs'!W:W)+SUMIF('5) HNB - SEN Support Fund'!$A:$A,Summary!$A18,'5) HNB - SEN Support Fund'!S:S)+SUMIF('6) HNB - Mainstream Banding'!$A:$A,Summary!$A18,'6) HNB - Mainstream Banding'!M:M)+SUMIF('7) EYB&amp;HNB - EY High Needs'!$A:$A,Summary!$A18,'7) EYB&amp;HNB - EY High Needs'!I:I)+SUMIF('9) PPG 2016-17'!$A:$A,Summary!$A18,'9) PPG 2016-17'!M:M)+SUMIF('10) EFA 2016-17'!$A:$A,Summary!$A18,'10) EFA 2016-17'!L:L)+SUMIF('3) SB - One Off Reserve'!$A:$A,Summary!$A18,'3) SB - One Off Reserve'!J:J)+SUMIF('8) EYB - 2, 3&amp;4 YO'!$A:$A,Summary!$A18,'8) EYB - 2, 3&amp;4 YO'!U:U)</f>
        <v>153794.47940934065</v>
      </c>
      <c r="AA18" s="87">
        <f>SUMIF('1) SB - All Schools ISB '!$C:$C,Summary!$A18,'1) SB - All Schools ISB '!S:S)+SUMIF('2) SB - Growth Fund'!$A:$A,Summary!$A18,'2) SB - Growth Fund'!O:O)+SUMIF('4) HNB - Special Sch, AP, ARPs'!$A:$A,Summary!$A18,'4) HNB - Special Sch, AP, ARPs'!X:X)+SUMIF('5) HNB - SEN Support Fund'!$A:$A,Summary!$A18,'5) HNB - SEN Support Fund'!T:T)+SUMIF('6) HNB - Mainstream Banding'!$A:$A,Summary!$A18,'6) HNB - Mainstream Banding'!N:N)+SUMIF('7) EYB&amp;HNB - EY High Needs'!$A:$A,Summary!$A18,'7) EYB&amp;HNB - EY High Needs'!J:J)+SUMIF('9) PPG 2016-17'!$A:$A,Summary!$A18,'9) PPG 2016-17'!N:N)+SUMIF('10) EFA 2016-17'!$A:$A,Summary!$A18,'10) EFA 2016-17'!M:M)+SUMIF('3) SB - One Off Reserve'!$A:$A,Summary!$A18,'3) SB - One Off Reserve'!K:K)+SUMIF('8) EYB - 2, 3&amp;4 YO'!$A:$A,Summary!$A18,'8) EYB - 2, 3&amp;4 YO'!V:V)</f>
        <v>153794.47940934065</v>
      </c>
      <c r="AB18" s="87">
        <f>SUMIF('1) SB - All Schools ISB '!$C:$C,Summary!$A18,'1) SB - All Schools ISB '!T:T)+SUMIF('2) SB - Growth Fund'!$A:$A,Summary!$A18,'2) SB - Growth Fund'!P:P)+SUMIF('4) HNB - Special Sch, AP, ARPs'!$A:$A,Summary!$A18,'4) HNB - Special Sch, AP, ARPs'!Y:Y)+SUMIF('5) HNB - SEN Support Fund'!$A:$A,Summary!$A18,'5) HNB - SEN Support Fund'!U:U)+SUMIF('6) HNB - Mainstream Banding'!$A:$A,Summary!$A18,'6) HNB - Mainstream Banding'!O:O)+SUMIF('7) EYB&amp;HNB - EY High Needs'!$A:$A,Summary!$A18,'7) EYB&amp;HNB - EY High Needs'!K:K)+SUMIF('9) PPG 2016-17'!$A:$A,Summary!$A18,'9) PPG 2016-17'!O:O)+SUMIF('10) EFA 2016-17'!$A:$A,Summary!$A18,'10) EFA 2016-17'!N:N)+SUMIF('3) SB - One Off Reserve'!$A:$A,Summary!$A18,'3) SB - One Off Reserve'!L:L)+SUMIF('8) EYB - 2, 3&amp;4 YO'!$A:$A,Summary!$A18,'8) EYB - 2, 3&amp;4 YO'!W:W)</f>
        <v>153794.47940934065</v>
      </c>
      <c r="AC18" s="87">
        <f>SUMIF('1) SB - All Schools ISB '!$C:$C,Summary!$A18,'1) SB - All Schools ISB '!U:U)+SUMIF('2) SB - Growth Fund'!$A:$A,Summary!$A18,'2) SB - Growth Fund'!Q:Q)+SUMIF('4) HNB - Special Sch, AP, ARPs'!$A:$A,Summary!$A18,'4) HNB - Special Sch, AP, ARPs'!Z:Z)+SUMIF('5) HNB - SEN Support Fund'!$A:$A,Summary!$A18,'5) HNB - SEN Support Fund'!V:V)+SUMIF('6) HNB - Mainstream Banding'!$A:$A,Summary!$A18,'6) HNB - Mainstream Banding'!P:P)+SUMIF('7) EYB&amp;HNB - EY High Needs'!$A:$A,Summary!$A18,'7) EYB&amp;HNB - EY High Needs'!L:L)+SUMIF('9) PPG 2016-17'!$A:$A,Summary!$A18,'9) PPG 2016-17'!P:P)+SUMIF('10) EFA 2016-17'!$A:$A,Summary!$A18,'10) EFA 2016-17'!O:O)+SUMIF('3) SB - One Off Reserve'!$A:$A,Summary!$A18,'3) SB - One Off Reserve'!M:M)+SUMIF('8) EYB - 2, 3&amp;4 YO'!$A:$A,Summary!$A18,'8) EYB - 2, 3&amp;4 YO'!X:X)</f>
        <v>153794.47940934065</v>
      </c>
      <c r="AD18" s="87">
        <f>SUMIF('1) SB - All Schools ISB '!$C:$C,Summary!$A18,'1) SB - All Schools ISB '!V:V)+SUMIF('2) SB - Growth Fund'!$A:$A,Summary!$A18,'2) SB - Growth Fund'!R:R)+SUMIF('4) HNB - Special Sch, AP, ARPs'!$A:$A,Summary!$A18,'4) HNB - Special Sch, AP, ARPs'!AA:AA)+SUMIF('5) HNB - SEN Support Fund'!$A:$A,Summary!$A18,'5) HNB - SEN Support Fund'!W:W)+SUMIF('6) HNB - Mainstream Banding'!$A:$A,Summary!$A18,'6) HNB - Mainstream Banding'!Q:Q)+SUMIF('7) EYB&amp;HNB - EY High Needs'!$A:$A,Summary!$A18,'7) EYB&amp;HNB - EY High Needs'!M:M)+SUMIF('9) PPG 2016-17'!$A:$A,Summary!$A18,'9) PPG 2016-17'!Q:Q)+SUMIF('10) EFA 2016-17'!$A:$A,Summary!$A18,'10) EFA 2016-17'!P:P)+SUMIF('3) SB - One Off Reserve'!$A:$A,Summary!$A18,'3) SB - One Off Reserve'!N:N)+SUMIF('8) EYB - 2, 3&amp;4 YO'!$A:$A,Summary!$A18,'8) EYB - 2, 3&amp;4 YO'!Y:Y)</f>
        <v>153794.47940934065</v>
      </c>
      <c r="AE18" s="87">
        <f>SUMIF('1) SB - All Schools ISB '!$C:$C,Summary!$A18,'1) SB - All Schools ISB '!W:W)+SUMIF('2) SB - Growth Fund'!$A:$A,Summary!$A18,'2) SB - Growth Fund'!S:S)+SUMIF('4) HNB - Special Sch, AP, ARPs'!$A:$A,Summary!$A18,'4) HNB - Special Sch, AP, ARPs'!AB:AB)+SUMIF('5) HNB - SEN Support Fund'!$A:$A,Summary!$A18,'5) HNB - SEN Support Fund'!X:X)+SUMIF('6) HNB - Mainstream Banding'!$A:$A,Summary!$A18,'6) HNB - Mainstream Banding'!R:R)+SUMIF('7) EYB&amp;HNB - EY High Needs'!$A:$A,Summary!$A18,'7) EYB&amp;HNB - EY High Needs'!N:N)+SUMIF('9) PPG 2016-17'!$A:$A,Summary!$A18,'9) PPG 2016-17'!R:R)+SUMIF('10) EFA 2016-17'!$A:$A,Summary!$A18,'10) EFA 2016-17'!Q:Q)+SUMIF('3) SB - One Off Reserve'!$A:$A,Summary!$A18,'3) SB - One Off Reserve'!O:O)+SUMIF('8) EYB - 2, 3&amp;4 YO'!$A:$A,Summary!$A18,'8) EYB - 2, 3&amp;4 YO'!Z:Z)</f>
        <v>151123.62940934068</v>
      </c>
      <c r="AG18" s="96">
        <v>3515298.7462454215</v>
      </c>
      <c r="AH18" s="223">
        <v>3515298.7462454215</v>
      </c>
      <c r="AI18" s="223">
        <f t="shared" si="3"/>
        <v>3515298.7462454215</v>
      </c>
      <c r="AJ18" s="56">
        <f t="shared" si="4"/>
        <v>0</v>
      </c>
    </row>
    <row r="19" spans="1:36" ht="15" x14ac:dyDescent="0.25">
      <c r="A19" s="7">
        <v>3072006</v>
      </c>
      <c r="B19" s="37" t="s">
        <v>294</v>
      </c>
      <c r="C19" s="96">
        <f>SUMIF('1) SB - All Schools ISB '!C:C,Summary!A19,'1) SB - All Schools ISB '!K:K)</f>
        <v>1268161.2568451012</v>
      </c>
      <c r="D19" s="41">
        <f>SUMIF('4) HNB - Special Sch, AP, ARPs'!A:A,Summary!A19,'4) HNB - Special Sch, AP, ARPs'!C:C)</f>
        <v>0</v>
      </c>
      <c r="E19" s="90">
        <f t="shared" si="0"/>
        <v>1268161.2568451012</v>
      </c>
      <c r="F19" s="88"/>
      <c r="G19" s="91">
        <f>SUMIF('6) HNB - Mainstream Banding'!A:A,Summary!A19,'6) HNB - Mainstream Banding'!E:E)</f>
        <v>62201</v>
      </c>
      <c r="H19" s="41">
        <f>SUMIF('4) HNB - Special Sch, AP, ARPs'!A:A,Summary!A19,'4) HNB - Special Sch, AP, ARPs'!E:E)+SUMIF('4) HNB - Special Sch, AP, ARPs'!A:A,Summary!A19,'4) HNB - Special Sch, AP, ARPs'!F:F)</f>
        <v>0</v>
      </c>
      <c r="I19" s="41">
        <f>SUMIF('5) HNB - SEN Support Fund'!A:A,Summary!A19,'5) HNB - SEN Support Fund'!L:L)</f>
        <v>31807</v>
      </c>
      <c r="J19" s="41"/>
      <c r="K19" s="96">
        <f>SUMIF('8) EYB - 2, 3&amp;4 YO'!A:A,A19,'8) EYB - 2, 3&amp;4 YO'!N:N)</f>
        <v>64352.999999999993</v>
      </c>
      <c r="L19" s="96">
        <f>SUMIF('2) SB - Growth Fund'!A:A,Summary!A19,'2) SB - Growth Fund'!G:G)</f>
        <v>0</v>
      </c>
      <c r="M19" s="96">
        <f>SUMIF('3) SB - One Off Reserve'!A:A,Summary!A19,'3) SB - One Off Reserve'!D:D)</f>
        <v>2653.019353956277</v>
      </c>
      <c r="N19" s="96">
        <f>SUMIF('10) EFA 2016-17'!A:A,Summary!A19,'10) EFA 2016-17'!C:C)</f>
        <v>0</v>
      </c>
      <c r="O19" s="96">
        <f>SUMIF('10) EFA 2016-17'!A:A,Summary!A19,'10) EFA 2016-17'!D:D)</f>
        <v>0</v>
      </c>
      <c r="P19" s="96">
        <f>SUMIF('9) PPG 2016-17'!A:A,Summary!A19,'9) PPG 2016-17'!F:F)</f>
        <v>143880</v>
      </c>
      <c r="Q19" s="96">
        <f t="shared" si="1"/>
        <v>304894.01935395628</v>
      </c>
      <c r="R19" s="88"/>
      <c r="S19" s="96">
        <f t="shared" si="2"/>
        <v>1573055.2761990575</v>
      </c>
      <c r="T19" s="87">
        <f>SUMIF('1) SB - All Schools ISB '!$C:$C,Summary!$A19,'1) SB - All Schools ISB '!L:L)+SUMIF('2) SB - Growth Fund'!$A:$A,Summary!$A19,'2) SB - Growth Fund'!H:H)+SUMIF('4) HNB - Special Sch, AP, ARPs'!$A:$A,Summary!$A19,'4) HNB - Special Sch, AP, ARPs'!Q:Q)+SUMIF('5) HNB - SEN Support Fund'!$A:$A,Summary!$A19,'5) HNB - SEN Support Fund'!M:M)+SUMIF('6) HNB - Mainstream Banding'!$A:$A,Summary!$A19,'6) HNB - Mainstream Banding'!G:G)+SUMIF('7) EYB&amp;HNB - EY High Needs'!$A:$A,Summary!$A19,'7) EYB&amp;HNB - EY High Needs'!C:C)+SUMIF('9) PPG 2016-17'!$A:$A,Summary!$A19,'9) PPG 2016-17'!G:G)+SUMIF('10) EFA 2016-17'!$A:$A,Summary!$A19,'10) EFA 2016-17'!F:F)+SUMIF('3) SB - One Off Reserve'!$A:$A,Summary!$A19,'3) SB - One Off Reserve'!D:D)+SUMIF('8) EYB - 2, 3&amp;4 YO'!$A:$A,Summary!$A19,'8) EYB - 2, 3&amp;4 YO'!O:O)</f>
        <v>183249.27889114292</v>
      </c>
      <c r="U19" s="87">
        <f>SUMIF('1) SB - All Schools ISB '!$C:$C,Summary!$A19,'1) SB - All Schools ISB '!M:M)+SUMIF('2) SB - Growth Fund'!$A:$A,Summary!$A19,'2) SB - Growth Fund'!I:I)+SUMIF('4) HNB - Special Sch, AP, ARPs'!$A:$A,Summary!$A19,'4) HNB - Special Sch, AP, ARPs'!R:R)+SUMIF('5) HNB - SEN Support Fund'!$A:$A,Summary!$A19,'5) HNB - SEN Support Fund'!N:N)+SUMIF('6) HNB - Mainstream Banding'!$A:$A,Summary!$A19,'6) HNB - Mainstream Banding'!H:H)+SUMIF('7) EYB&amp;HNB - EY High Needs'!$A:$A,Summary!$A19,'7) EYB&amp;HNB - EY High Needs'!D:D)+SUMIF('9) PPG 2016-17'!$A:$A,Summary!$A19,'9) PPG 2016-17'!H:H)+SUMIF('10) EFA 2016-17'!$A:$A,Summary!$A19,'10) EFA 2016-17'!G:G)+SUMIF('3) SB - One Off Reserve'!$A:$A,Summary!$A19,'3) SB - One Off Reserve'!E:E)+SUMIF('8) EYB - 2, 3&amp;4 YO'!$A:$A,Summary!$A19,'8) EYB - 2, 3&amp;4 YO'!P:P)</f>
        <v>133484.19183183362</v>
      </c>
      <c r="V19" s="87">
        <f>SUMIF('1) SB - All Schools ISB '!$C:$C,Summary!$A19,'1) SB - All Schools ISB '!N:N)+SUMIF('2) SB - Growth Fund'!$A:$A,Summary!$A19,'2) SB - Growth Fund'!J:J)+SUMIF('4) HNB - Special Sch, AP, ARPs'!$A:$A,Summary!$A19,'4) HNB - Special Sch, AP, ARPs'!S:S)+SUMIF('5) HNB - SEN Support Fund'!$A:$A,Summary!$A19,'5) HNB - SEN Support Fund'!O:O)+SUMIF('6) HNB - Mainstream Banding'!$A:$A,Summary!$A19,'6) HNB - Mainstream Banding'!I:I)+SUMIF('7) EYB&amp;HNB - EY High Needs'!$A:$A,Summary!$A19,'7) EYB&amp;HNB - EY High Needs'!E:E)+SUMIF('9) PPG 2016-17'!$A:$A,Summary!$A19,'9) PPG 2016-17'!I:I)+SUMIF('10) EFA 2016-17'!$A:$A,Summary!$A19,'10) EFA 2016-17'!H:H)+SUMIF('3) SB - One Off Reserve'!$A:$A,Summary!$A19,'3) SB - One Off Reserve'!F:F)+SUMIF('8) EYB - 2, 3&amp;4 YO'!$A:$A,Summary!$A19,'8) EYB - 2, 3&amp;4 YO'!Q:Q)</f>
        <v>133484.19183183362</v>
      </c>
      <c r="W19" s="87">
        <f>SUMIF('1) SB - All Schools ISB '!$C:$C,Summary!$A19,'1) SB - All Schools ISB '!O:O)+SUMIF('2) SB - Growth Fund'!$A:$A,Summary!$A19,'2) SB - Growth Fund'!K:K)+SUMIF('4) HNB - Special Sch, AP, ARPs'!$A:$A,Summary!$A19,'4) HNB - Special Sch, AP, ARPs'!T:T)+SUMIF('5) HNB - SEN Support Fund'!$A:$A,Summary!$A19,'5) HNB - SEN Support Fund'!P:P)+SUMIF('6) HNB - Mainstream Banding'!$A:$A,Summary!$A19,'6) HNB - Mainstream Banding'!J:J)+SUMIF('7) EYB&amp;HNB - EY High Needs'!$A:$A,Summary!$A19,'7) EYB&amp;HNB - EY High Needs'!F:F)+SUMIF('9) PPG 2016-17'!$A:$A,Summary!$A19,'9) PPG 2016-17'!J:J)+SUMIF('10) EFA 2016-17'!$A:$A,Summary!$A19,'10) EFA 2016-17'!I:I)+SUMIF('3) SB - One Off Reserve'!$A:$A,Summary!$A19,'3) SB - One Off Reserve'!G:G)+SUMIF('8) EYB - 2, 3&amp;4 YO'!$A:$A,Summary!$A19,'8) EYB - 2, 3&amp;4 YO'!R:R)</f>
        <v>133484.19183183362</v>
      </c>
      <c r="X19" s="87">
        <f>SUMIF('1) SB - All Schools ISB '!$C:$C,Summary!$A19,'1) SB - All Schools ISB '!P:P)+SUMIF('2) SB - Growth Fund'!$A:$A,Summary!$A19,'2) SB - Growth Fund'!L:L)+SUMIF('4) HNB - Special Sch, AP, ARPs'!$A:$A,Summary!$A19,'4) HNB - Special Sch, AP, ARPs'!U:U)+SUMIF('5) HNB - SEN Support Fund'!$A:$A,Summary!$A19,'5) HNB - SEN Support Fund'!Q:Q)+SUMIF('6) HNB - Mainstream Banding'!$A:$A,Summary!$A19,'6) HNB - Mainstream Banding'!K:K)+SUMIF('7) EYB&amp;HNB - EY High Needs'!$A:$A,Summary!$A19,'7) EYB&amp;HNB - EY High Needs'!G:G)+SUMIF('9) PPG 2016-17'!$A:$A,Summary!$A19,'9) PPG 2016-17'!K:K)+SUMIF('10) EFA 2016-17'!$A:$A,Summary!$A19,'10) EFA 2016-17'!J:J)+SUMIF('3) SB - One Off Reserve'!$A:$A,Summary!$A19,'3) SB - One Off Reserve'!H:H)+SUMIF('8) EYB - 2, 3&amp;4 YO'!$A:$A,Summary!$A19,'8) EYB - 2, 3&amp;4 YO'!S:S)</f>
        <v>133484.19183183362</v>
      </c>
      <c r="Y19" s="87">
        <f>SUMIF('1) SB - All Schools ISB '!$C:$C,Summary!$A19,'1) SB - All Schools ISB '!Q:Q)+SUMIF('2) SB - Growth Fund'!$A:$A,Summary!$A19,'2) SB - Growth Fund'!M:M)+SUMIF('4) HNB - Special Sch, AP, ARPs'!$A:$A,Summary!$A19,'4) HNB - Special Sch, AP, ARPs'!V:V)+SUMIF('5) HNB - SEN Support Fund'!$A:$A,Summary!$A19,'5) HNB - SEN Support Fund'!R:R)+SUMIF('6) HNB - Mainstream Banding'!$A:$A,Summary!$A19,'6) HNB - Mainstream Banding'!L:L)+SUMIF('7) EYB&amp;HNB - EY High Needs'!$A:$A,Summary!$A19,'7) EYB&amp;HNB - EY High Needs'!H:H)+SUMIF('9) PPG 2016-17'!$A:$A,Summary!$A19,'9) PPG 2016-17'!L:L)+SUMIF('10) EFA 2016-17'!$A:$A,Summary!$A19,'10) EFA 2016-17'!K:K)+SUMIF('3) SB - One Off Reserve'!$A:$A,Summary!$A19,'3) SB - One Off Reserve'!I:I)+SUMIF('8) EYB - 2, 3&amp;4 YO'!$A:$A,Summary!$A19,'8) EYB - 2, 3&amp;4 YO'!T:T)</f>
        <v>133484.19183183362</v>
      </c>
      <c r="Z19" s="87">
        <f>SUMIF('1) SB - All Schools ISB '!$C:$C,Summary!$A19,'1) SB - All Schools ISB '!R:R)+SUMIF('2) SB - Growth Fund'!$A:$A,Summary!$A19,'2) SB - Growth Fund'!N:N)+SUMIF('4) HNB - Special Sch, AP, ARPs'!$A:$A,Summary!$A19,'4) HNB - Special Sch, AP, ARPs'!W:W)+SUMIF('5) HNB - SEN Support Fund'!$A:$A,Summary!$A19,'5) HNB - SEN Support Fund'!S:S)+SUMIF('6) HNB - Mainstream Banding'!$A:$A,Summary!$A19,'6) HNB - Mainstream Banding'!M:M)+SUMIF('7) EYB&amp;HNB - EY High Needs'!$A:$A,Summary!$A19,'7) EYB&amp;HNB - EY High Needs'!I:I)+SUMIF('9) PPG 2016-17'!$A:$A,Summary!$A19,'9) PPG 2016-17'!M:M)+SUMIF('10) EFA 2016-17'!$A:$A,Summary!$A19,'10) EFA 2016-17'!L:L)+SUMIF('3) SB - One Off Reserve'!$A:$A,Summary!$A19,'3) SB - One Off Reserve'!J:J)+SUMIF('8) EYB - 2, 3&amp;4 YO'!$A:$A,Summary!$A19,'8) EYB - 2, 3&amp;4 YO'!U:U)</f>
        <v>133484.19183183362</v>
      </c>
      <c r="AA19" s="87">
        <f>SUMIF('1) SB - All Schools ISB '!$C:$C,Summary!$A19,'1) SB - All Schools ISB '!S:S)+SUMIF('2) SB - Growth Fund'!$A:$A,Summary!$A19,'2) SB - Growth Fund'!O:O)+SUMIF('4) HNB - Special Sch, AP, ARPs'!$A:$A,Summary!$A19,'4) HNB - Special Sch, AP, ARPs'!X:X)+SUMIF('5) HNB - SEN Support Fund'!$A:$A,Summary!$A19,'5) HNB - SEN Support Fund'!T:T)+SUMIF('6) HNB - Mainstream Banding'!$A:$A,Summary!$A19,'6) HNB - Mainstream Banding'!N:N)+SUMIF('7) EYB&amp;HNB - EY High Needs'!$A:$A,Summary!$A19,'7) EYB&amp;HNB - EY High Needs'!J:J)+SUMIF('9) PPG 2016-17'!$A:$A,Summary!$A19,'9) PPG 2016-17'!N:N)+SUMIF('10) EFA 2016-17'!$A:$A,Summary!$A19,'10) EFA 2016-17'!M:M)+SUMIF('3) SB - One Off Reserve'!$A:$A,Summary!$A19,'3) SB - One Off Reserve'!K:K)+SUMIF('8) EYB - 2, 3&amp;4 YO'!$A:$A,Summary!$A19,'8) EYB - 2, 3&amp;4 YO'!V:V)</f>
        <v>133484.19183183362</v>
      </c>
      <c r="AB19" s="87">
        <f>SUMIF('1) SB - All Schools ISB '!$C:$C,Summary!$A19,'1) SB - All Schools ISB '!T:T)+SUMIF('2) SB - Growth Fund'!$A:$A,Summary!$A19,'2) SB - Growth Fund'!P:P)+SUMIF('4) HNB - Special Sch, AP, ARPs'!$A:$A,Summary!$A19,'4) HNB - Special Sch, AP, ARPs'!Y:Y)+SUMIF('5) HNB - SEN Support Fund'!$A:$A,Summary!$A19,'5) HNB - SEN Support Fund'!U:U)+SUMIF('6) HNB - Mainstream Banding'!$A:$A,Summary!$A19,'6) HNB - Mainstream Banding'!O:O)+SUMIF('7) EYB&amp;HNB - EY High Needs'!$A:$A,Summary!$A19,'7) EYB&amp;HNB - EY High Needs'!K:K)+SUMIF('9) PPG 2016-17'!$A:$A,Summary!$A19,'9) PPG 2016-17'!O:O)+SUMIF('10) EFA 2016-17'!$A:$A,Summary!$A19,'10) EFA 2016-17'!N:N)+SUMIF('3) SB - One Off Reserve'!$A:$A,Summary!$A19,'3) SB - One Off Reserve'!L:L)+SUMIF('8) EYB - 2, 3&amp;4 YO'!$A:$A,Summary!$A19,'8) EYB - 2, 3&amp;4 YO'!W:W)</f>
        <v>133484.19183183362</v>
      </c>
      <c r="AC19" s="87">
        <f>SUMIF('1) SB - All Schools ISB '!$C:$C,Summary!$A19,'1) SB - All Schools ISB '!U:U)+SUMIF('2) SB - Growth Fund'!$A:$A,Summary!$A19,'2) SB - Growth Fund'!Q:Q)+SUMIF('4) HNB - Special Sch, AP, ARPs'!$A:$A,Summary!$A19,'4) HNB - Special Sch, AP, ARPs'!Z:Z)+SUMIF('5) HNB - SEN Support Fund'!$A:$A,Summary!$A19,'5) HNB - SEN Support Fund'!V:V)+SUMIF('6) HNB - Mainstream Banding'!$A:$A,Summary!$A19,'6) HNB - Mainstream Banding'!P:P)+SUMIF('7) EYB&amp;HNB - EY High Needs'!$A:$A,Summary!$A19,'7) EYB&amp;HNB - EY High Needs'!L:L)+SUMIF('9) PPG 2016-17'!$A:$A,Summary!$A19,'9) PPG 2016-17'!P:P)+SUMIF('10) EFA 2016-17'!$A:$A,Summary!$A19,'10) EFA 2016-17'!O:O)+SUMIF('3) SB - One Off Reserve'!$A:$A,Summary!$A19,'3) SB - One Off Reserve'!M:M)+SUMIF('8) EYB - 2, 3&amp;4 YO'!$A:$A,Summary!$A19,'8) EYB - 2, 3&amp;4 YO'!X:X)</f>
        <v>133484.19183183362</v>
      </c>
      <c r="AD19" s="87">
        <f>SUMIF('1) SB - All Schools ISB '!$C:$C,Summary!$A19,'1) SB - All Schools ISB '!V:V)+SUMIF('2) SB - Growth Fund'!$A:$A,Summary!$A19,'2) SB - Growth Fund'!R:R)+SUMIF('4) HNB - Special Sch, AP, ARPs'!$A:$A,Summary!$A19,'4) HNB - Special Sch, AP, ARPs'!AA:AA)+SUMIF('5) HNB - SEN Support Fund'!$A:$A,Summary!$A19,'5) HNB - SEN Support Fund'!W:W)+SUMIF('6) HNB - Mainstream Banding'!$A:$A,Summary!$A19,'6) HNB - Mainstream Banding'!Q:Q)+SUMIF('7) EYB&amp;HNB - EY High Needs'!$A:$A,Summary!$A19,'7) EYB&amp;HNB - EY High Needs'!M:M)+SUMIF('9) PPG 2016-17'!$A:$A,Summary!$A19,'9) PPG 2016-17'!Q:Q)+SUMIF('10) EFA 2016-17'!$A:$A,Summary!$A19,'10) EFA 2016-17'!P:P)+SUMIF('3) SB - One Off Reserve'!$A:$A,Summary!$A19,'3) SB - One Off Reserve'!N:N)+SUMIF('8) EYB - 2, 3&amp;4 YO'!$A:$A,Summary!$A19,'8) EYB - 2, 3&amp;4 YO'!Y:Y)</f>
        <v>133484.19183183362</v>
      </c>
      <c r="AE19" s="87">
        <f>SUMIF('1) SB - All Schools ISB '!$C:$C,Summary!$A19,'1) SB - All Schools ISB '!W:W)+SUMIF('2) SB - Growth Fund'!$A:$A,Summary!$A19,'2) SB - Growth Fund'!S:S)+SUMIF('4) HNB - Special Sch, AP, ARPs'!$A:$A,Summary!$A19,'4) HNB - Special Sch, AP, ARPs'!AB:AB)+SUMIF('5) HNB - SEN Support Fund'!$A:$A,Summary!$A19,'5) HNB - SEN Support Fund'!X:X)+SUMIF('6) HNB - Mainstream Banding'!$A:$A,Summary!$A19,'6) HNB - Mainstream Banding'!R:R)+SUMIF('7) EYB&amp;HNB - EY High Needs'!$A:$A,Summary!$A19,'7) EYB&amp;HNB - EY High Needs'!N:N)+SUMIF('9) PPG 2016-17'!$A:$A,Summary!$A19,'9) PPG 2016-17'!R:R)+SUMIF('10) EFA 2016-17'!$A:$A,Summary!$A19,'10) EFA 2016-17'!Q:Q)+SUMIF('3) SB - One Off Reserve'!$A:$A,Summary!$A19,'3) SB - One Off Reserve'!O:O)+SUMIF('8) EYB - 2, 3&amp;4 YO'!$A:$A,Summary!$A19,'8) EYB - 2, 3&amp;4 YO'!Z:Z)</f>
        <v>54964.078989578564</v>
      </c>
      <c r="AG19" s="96">
        <v>1573055.2761990575</v>
      </c>
      <c r="AH19" s="223">
        <v>1573055.2761990575</v>
      </c>
      <c r="AI19" s="223">
        <f t="shared" si="3"/>
        <v>1573055.2761990575</v>
      </c>
      <c r="AJ19" s="56">
        <f t="shared" si="4"/>
        <v>0</v>
      </c>
    </row>
    <row r="20" spans="1:36" ht="15" x14ac:dyDescent="0.25">
      <c r="A20" s="7">
        <v>3072005</v>
      </c>
      <c r="B20" s="37" t="s">
        <v>7</v>
      </c>
      <c r="C20" s="96">
        <f>SUMIF('1) SB - All Schools ISB '!C:C,Summary!A20,'1) SB - All Schools ISB '!K:K)</f>
        <v>1849850.8853778434</v>
      </c>
      <c r="D20" s="41">
        <f>SUMIF('4) HNB - Special Sch, AP, ARPs'!A:A,Summary!A20,'4) HNB - Special Sch, AP, ARPs'!C:C)</f>
        <v>0</v>
      </c>
      <c r="E20" s="90">
        <f t="shared" si="0"/>
        <v>1849850.8853778434</v>
      </c>
      <c r="F20" s="88"/>
      <c r="G20" s="91">
        <f>SUMIF('6) HNB - Mainstream Banding'!A:A,Summary!A20,'6) HNB - Mainstream Banding'!E:E)</f>
        <v>23510.33</v>
      </c>
      <c r="H20" s="41">
        <f>SUMIF('4) HNB - Special Sch, AP, ARPs'!A:A,Summary!A20,'4) HNB - Special Sch, AP, ARPs'!E:E)+SUMIF('4) HNB - Special Sch, AP, ARPs'!A:A,Summary!A20,'4) HNB - Special Sch, AP, ARPs'!F:F)</f>
        <v>0</v>
      </c>
      <c r="I20" s="41">
        <f>SUMIF('5) HNB - SEN Support Fund'!A:A,Summary!A20,'5) HNB - SEN Support Fund'!L:L)</f>
        <v>0</v>
      </c>
      <c r="J20" s="41"/>
      <c r="K20" s="96">
        <f>SUMIF('8) EYB - 2, 3&amp;4 YO'!A:A,A20,'8) EYB - 2, 3&amp;4 YO'!N:N)</f>
        <v>0</v>
      </c>
      <c r="L20" s="96">
        <f>SUMIF('2) SB - Growth Fund'!A:A,Summary!A20,'2) SB - Growth Fund'!G:G)</f>
        <v>60100</v>
      </c>
      <c r="M20" s="96">
        <f>SUMIF('3) SB - One Off Reserve'!A:A,Summary!A20,'3) SB - One Off Reserve'!D:D)</f>
        <v>3963.7996671757815</v>
      </c>
      <c r="N20" s="96">
        <f>SUMIF('10) EFA 2016-17'!A:A,Summary!A20,'10) EFA 2016-17'!C:C)</f>
        <v>0</v>
      </c>
      <c r="O20" s="96">
        <f>SUMIF('10) EFA 2016-17'!A:A,Summary!A20,'10) EFA 2016-17'!D:D)</f>
        <v>0</v>
      </c>
      <c r="P20" s="96">
        <f>SUMIF('9) PPG 2016-17'!A:A,Summary!A20,'9) PPG 2016-17'!F:F)</f>
        <v>297000</v>
      </c>
      <c r="Q20" s="96">
        <f t="shared" si="1"/>
        <v>384574.12966717582</v>
      </c>
      <c r="R20" s="88"/>
      <c r="S20" s="96">
        <f t="shared" si="2"/>
        <v>2234425.0150450193</v>
      </c>
      <c r="T20" s="87">
        <f>SUMIF('1) SB - All Schools ISB '!$C:$C,Summary!$A20,'1) SB - All Schools ISB '!L:L)+SUMIF('2) SB - Growth Fund'!$A:$A,Summary!$A20,'2) SB - Growth Fund'!H:H)+SUMIF('4) HNB - Special Sch, AP, ARPs'!$A:$A,Summary!$A20,'4) HNB - Special Sch, AP, ARPs'!Q:Q)+SUMIF('5) HNB - SEN Support Fund'!$A:$A,Summary!$A20,'5) HNB - SEN Support Fund'!M:M)+SUMIF('6) HNB - Mainstream Banding'!$A:$A,Summary!$A20,'6) HNB - Mainstream Banding'!G:G)+SUMIF('7) EYB&amp;HNB - EY High Needs'!$A:$A,Summary!$A20,'7) EYB&amp;HNB - EY High Needs'!C:C)+SUMIF('9) PPG 2016-17'!$A:$A,Summary!$A20,'9) PPG 2016-17'!G:G)+SUMIF('10) EFA 2016-17'!$A:$A,Summary!$A20,'10) EFA 2016-17'!F:F)+SUMIF('3) SB - One Off Reserve'!$A:$A,Summary!$A20,'3) SB - One Off Reserve'!D:D)+SUMIF('8) EYB - 2, 3&amp;4 YO'!$A:$A,Summary!$A20,'8) EYB - 2, 3&amp;4 YO'!O:O)</f>
        <v>313655.3394356278</v>
      </c>
      <c r="U20" s="87">
        <f>SUMIF('1) SB - All Schools ISB '!$C:$C,Summary!$A20,'1) SB - All Schools ISB '!M:M)+SUMIF('2) SB - Growth Fund'!$A:$A,Summary!$A20,'2) SB - Growth Fund'!I:I)+SUMIF('4) HNB - Special Sch, AP, ARPs'!$A:$A,Summary!$A20,'4) HNB - Special Sch, AP, ARPs'!R:R)+SUMIF('5) HNB - SEN Support Fund'!$A:$A,Summary!$A20,'5) HNB - SEN Support Fund'!N:N)+SUMIF('6) HNB - Mainstream Banding'!$A:$A,Summary!$A20,'6) HNB - Mainstream Banding'!H:H)+SUMIF('7) EYB&amp;HNB - EY High Needs'!$A:$A,Summary!$A20,'7) EYB&amp;HNB - EY High Needs'!D:D)+SUMIF('9) PPG 2016-17'!$A:$A,Summary!$A20,'9) PPG 2016-17'!H:H)+SUMIF('10) EFA 2016-17'!$A:$A,Summary!$A20,'10) EFA 2016-17'!G:G)+SUMIF('3) SB - One Off Reserve'!$A:$A,Summary!$A20,'3) SB - One Off Reserve'!E:E)+SUMIF('8) EYB - 2, 3&amp;4 YO'!$A:$A,Summary!$A20,'8) EYB - 2, 3&amp;4 YO'!P:P)</f>
        <v>184480.7033071167</v>
      </c>
      <c r="V20" s="87">
        <f>SUMIF('1) SB - All Schools ISB '!$C:$C,Summary!$A20,'1) SB - All Schools ISB '!N:N)+SUMIF('2) SB - Growth Fund'!$A:$A,Summary!$A20,'2) SB - Growth Fund'!J:J)+SUMIF('4) HNB - Special Sch, AP, ARPs'!$A:$A,Summary!$A20,'4) HNB - Special Sch, AP, ARPs'!S:S)+SUMIF('5) HNB - SEN Support Fund'!$A:$A,Summary!$A20,'5) HNB - SEN Support Fund'!O:O)+SUMIF('6) HNB - Mainstream Banding'!$A:$A,Summary!$A20,'6) HNB - Mainstream Banding'!I:I)+SUMIF('7) EYB&amp;HNB - EY High Needs'!$A:$A,Summary!$A20,'7) EYB&amp;HNB - EY High Needs'!E:E)+SUMIF('9) PPG 2016-17'!$A:$A,Summary!$A20,'9) PPG 2016-17'!I:I)+SUMIF('10) EFA 2016-17'!$A:$A,Summary!$A20,'10) EFA 2016-17'!H:H)+SUMIF('3) SB - One Off Reserve'!$A:$A,Summary!$A20,'3) SB - One Off Reserve'!F:F)+SUMIF('8) EYB - 2, 3&amp;4 YO'!$A:$A,Summary!$A20,'8) EYB - 2, 3&amp;4 YO'!Q:Q)</f>
        <v>184480.7033071167</v>
      </c>
      <c r="W20" s="87">
        <f>SUMIF('1) SB - All Schools ISB '!$C:$C,Summary!$A20,'1) SB - All Schools ISB '!O:O)+SUMIF('2) SB - Growth Fund'!$A:$A,Summary!$A20,'2) SB - Growth Fund'!K:K)+SUMIF('4) HNB - Special Sch, AP, ARPs'!$A:$A,Summary!$A20,'4) HNB - Special Sch, AP, ARPs'!T:T)+SUMIF('5) HNB - SEN Support Fund'!$A:$A,Summary!$A20,'5) HNB - SEN Support Fund'!P:P)+SUMIF('6) HNB - Mainstream Banding'!$A:$A,Summary!$A20,'6) HNB - Mainstream Banding'!J:J)+SUMIF('7) EYB&amp;HNB - EY High Needs'!$A:$A,Summary!$A20,'7) EYB&amp;HNB - EY High Needs'!F:F)+SUMIF('9) PPG 2016-17'!$A:$A,Summary!$A20,'9) PPG 2016-17'!J:J)+SUMIF('10) EFA 2016-17'!$A:$A,Summary!$A20,'10) EFA 2016-17'!I:I)+SUMIF('3) SB - One Off Reserve'!$A:$A,Summary!$A20,'3) SB - One Off Reserve'!G:G)+SUMIF('8) EYB - 2, 3&amp;4 YO'!$A:$A,Summary!$A20,'8) EYB - 2, 3&amp;4 YO'!R:R)</f>
        <v>184480.7033071167</v>
      </c>
      <c r="X20" s="87">
        <f>SUMIF('1) SB - All Schools ISB '!$C:$C,Summary!$A20,'1) SB - All Schools ISB '!P:P)+SUMIF('2) SB - Growth Fund'!$A:$A,Summary!$A20,'2) SB - Growth Fund'!L:L)+SUMIF('4) HNB - Special Sch, AP, ARPs'!$A:$A,Summary!$A20,'4) HNB - Special Sch, AP, ARPs'!U:U)+SUMIF('5) HNB - SEN Support Fund'!$A:$A,Summary!$A20,'5) HNB - SEN Support Fund'!Q:Q)+SUMIF('6) HNB - Mainstream Banding'!$A:$A,Summary!$A20,'6) HNB - Mainstream Banding'!K:K)+SUMIF('7) EYB&amp;HNB - EY High Needs'!$A:$A,Summary!$A20,'7) EYB&amp;HNB - EY High Needs'!G:G)+SUMIF('9) PPG 2016-17'!$A:$A,Summary!$A20,'9) PPG 2016-17'!K:K)+SUMIF('10) EFA 2016-17'!$A:$A,Summary!$A20,'10) EFA 2016-17'!J:J)+SUMIF('3) SB - One Off Reserve'!$A:$A,Summary!$A20,'3) SB - One Off Reserve'!H:H)+SUMIF('8) EYB - 2, 3&amp;4 YO'!$A:$A,Summary!$A20,'8) EYB - 2, 3&amp;4 YO'!S:S)</f>
        <v>184480.7033071167</v>
      </c>
      <c r="Y20" s="87">
        <f>SUMIF('1) SB - All Schools ISB '!$C:$C,Summary!$A20,'1) SB - All Schools ISB '!Q:Q)+SUMIF('2) SB - Growth Fund'!$A:$A,Summary!$A20,'2) SB - Growth Fund'!M:M)+SUMIF('4) HNB - Special Sch, AP, ARPs'!$A:$A,Summary!$A20,'4) HNB - Special Sch, AP, ARPs'!V:V)+SUMIF('5) HNB - SEN Support Fund'!$A:$A,Summary!$A20,'5) HNB - SEN Support Fund'!R:R)+SUMIF('6) HNB - Mainstream Banding'!$A:$A,Summary!$A20,'6) HNB - Mainstream Banding'!L:L)+SUMIF('7) EYB&amp;HNB - EY High Needs'!$A:$A,Summary!$A20,'7) EYB&amp;HNB - EY High Needs'!H:H)+SUMIF('9) PPG 2016-17'!$A:$A,Summary!$A20,'9) PPG 2016-17'!L:L)+SUMIF('10) EFA 2016-17'!$A:$A,Summary!$A20,'10) EFA 2016-17'!K:K)+SUMIF('3) SB - One Off Reserve'!$A:$A,Summary!$A20,'3) SB - One Off Reserve'!I:I)+SUMIF('8) EYB - 2, 3&amp;4 YO'!$A:$A,Summary!$A20,'8) EYB - 2, 3&amp;4 YO'!T:T)</f>
        <v>184480.7033071167</v>
      </c>
      <c r="Z20" s="87">
        <f>SUMIF('1) SB - All Schools ISB '!$C:$C,Summary!$A20,'1) SB - All Schools ISB '!R:R)+SUMIF('2) SB - Growth Fund'!$A:$A,Summary!$A20,'2) SB - Growth Fund'!N:N)+SUMIF('4) HNB - Special Sch, AP, ARPs'!$A:$A,Summary!$A20,'4) HNB - Special Sch, AP, ARPs'!W:W)+SUMIF('5) HNB - SEN Support Fund'!$A:$A,Summary!$A20,'5) HNB - SEN Support Fund'!S:S)+SUMIF('6) HNB - Mainstream Banding'!$A:$A,Summary!$A20,'6) HNB - Mainstream Banding'!M:M)+SUMIF('7) EYB&amp;HNB - EY High Needs'!$A:$A,Summary!$A20,'7) EYB&amp;HNB - EY High Needs'!I:I)+SUMIF('9) PPG 2016-17'!$A:$A,Summary!$A20,'9) PPG 2016-17'!M:M)+SUMIF('10) EFA 2016-17'!$A:$A,Summary!$A20,'10) EFA 2016-17'!L:L)+SUMIF('3) SB - One Off Reserve'!$A:$A,Summary!$A20,'3) SB - One Off Reserve'!J:J)+SUMIF('8) EYB - 2, 3&amp;4 YO'!$A:$A,Summary!$A20,'8) EYB - 2, 3&amp;4 YO'!U:U)</f>
        <v>184480.7033071167</v>
      </c>
      <c r="AA20" s="87">
        <f>SUMIF('1) SB - All Schools ISB '!$C:$C,Summary!$A20,'1) SB - All Schools ISB '!S:S)+SUMIF('2) SB - Growth Fund'!$A:$A,Summary!$A20,'2) SB - Growth Fund'!O:O)+SUMIF('4) HNB - Special Sch, AP, ARPs'!$A:$A,Summary!$A20,'4) HNB - Special Sch, AP, ARPs'!X:X)+SUMIF('5) HNB - SEN Support Fund'!$A:$A,Summary!$A20,'5) HNB - SEN Support Fund'!T:T)+SUMIF('6) HNB - Mainstream Banding'!$A:$A,Summary!$A20,'6) HNB - Mainstream Banding'!N:N)+SUMIF('7) EYB&amp;HNB - EY High Needs'!$A:$A,Summary!$A20,'7) EYB&amp;HNB - EY High Needs'!J:J)+SUMIF('9) PPG 2016-17'!$A:$A,Summary!$A20,'9) PPG 2016-17'!N:N)+SUMIF('10) EFA 2016-17'!$A:$A,Summary!$A20,'10) EFA 2016-17'!M:M)+SUMIF('3) SB - One Off Reserve'!$A:$A,Summary!$A20,'3) SB - One Off Reserve'!K:K)+SUMIF('8) EYB - 2, 3&amp;4 YO'!$A:$A,Summary!$A20,'8) EYB - 2, 3&amp;4 YO'!V:V)</f>
        <v>184480.7033071167</v>
      </c>
      <c r="AB20" s="87">
        <f>SUMIF('1) SB - All Schools ISB '!$C:$C,Summary!$A20,'1) SB - All Schools ISB '!T:T)+SUMIF('2) SB - Growth Fund'!$A:$A,Summary!$A20,'2) SB - Growth Fund'!P:P)+SUMIF('4) HNB - Special Sch, AP, ARPs'!$A:$A,Summary!$A20,'4) HNB - Special Sch, AP, ARPs'!Y:Y)+SUMIF('5) HNB - SEN Support Fund'!$A:$A,Summary!$A20,'5) HNB - SEN Support Fund'!U:U)+SUMIF('6) HNB - Mainstream Banding'!$A:$A,Summary!$A20,'6) HNB - Mainstream Banding'!O:O)+SUMIF('7) EYB&amp;HNB - EY High Needs'!$A:$A,Summary!$A20,'7) EYB&amp;HNB - EY High Needs'!K:K)+SUMIF('9) PPG 2016-17'!$A:$A,Summary!$A20,'9) PPG 2016-17'!O:O)+SUMIF('10) EFA 2016-17'!$A:$A,Summary!$A20,'10) EFA 2016-17'!N:N)+SUMIF('3) SB - One Off Reserve'!$A:$A,Summary!$A20,'3) SB - One Off Reserve'!L:L)+SUMIF('8) EYB - 2, 3&amp;4 YO'!$A:$A,Summary!$A20,'8) EYB - 2, 3&amp;4 YO'!W:W)</f>
        <v>184480.7033071167</v>
      </c>
      <c r="AC20" s="87">
        <f>SUMIF('1) SB - All Schools ISB '!$C:$C,Summary!$A20,'1) SB - All Schools ISB '!U:U)+SUMIF('2) SB - Growth Fund'!$A:$A,Summary!$A20,'2) SB - Growth Fund'!Q:Q)+SUMIF('4) HNB - Special Sch, AP, ARPs'!$A:$A,Summary!$A20,'4) HNB - Special Sch, AP, ARPs'!Z:Z)+SUMIF('5) HNB - SEN Support Fund'!$A:$A,Summary!$A20,'5) HNB - SEN Support Fund'!V:V)+SUMIF('6) HNB - Mainstream Banding'!$A:$A,Summary!$A20,'6) HNB - Mainstream Banding'!P:P)+SUMIF('7) EYB&amp;HNB - EY High Needs'!$A:$A,Summary!$A20,'7) EYB&amp;HNB - EY High Needs'!L:L)+SUMIF('9) PPG 2016-17'!$A:$A,Summary!$A20,'9) PPG 2016-17'!P:P)+SUMIF('10) EFA 2016-17'!$A:$A,Summary!$A20,'10) EFA 2016-17'!O:O)+SUMIF('3) SB - One Off Reserve'!$A:$A,Summary!$A20,'3) SB - One Off Reserve'!M:M)+SUMIF('8) EYB - 2, 3&amp;4 YO'!$A:$A,Summary!$A20,'8) EYB - 2, 3&amp;4 YO'!X:X)</f>
        <v>184480.7033071167</v>
      </c>
      <c r="AD20" s="87">
        <f>SUMIF('1) SB - All Schools ISB '!$C:$C,Summary!$A20,'1) SB - All Schools ISB '!V:V)+SUMIF('2) SB - Growth Fund'!$A:$A,Summary!$A20,'2) SB - Growth Fund'!R:R)+SUMIF('4) HNB - Special Sch, AP, ARPs'!$A:$A,Summary!$A20,'4) HNB - Special Sch, AP, ARPs'!AA:AA)+SUMIF('5) HNB - SEN Support Fund'!$A:$A,Summary!$A20,'5) HNB - SEN Support Fund'!W:W)+SUMIF('6) HNB - Mainstream Banding'!$A:$A,Summary!$A20,'6) HNB - Mainstream Banding'!Q:Q)+SUMIF('7) EYB&amp;HNB - EY High Needs'!$A:$A,Summary!$A20,'7) EYB&amp;HNB - EY High Needs'!M:M)+SUMIF('9) PPG 2016-17'!$A:$A,Summary!$A20,'9) PPG 2016-17'!Q:Q)+SUMIF('10) EFA 2016-17'!$A:$A,Summary!$A20,'10) EFA 2016-17'!P:P)+SUMIF('3) SB - One Off Reserve'!$A:$A,Summary!$A20,'3) SB - One Off Reserve'!N:N)+SUMIF('8) EYB - 2, 3&amp;4 YO'!$A:$A,Summary!$A20,'8) EYB - 2, 3&amp;4 YO'!Y:Y)</f>
        <v>184480.7033071167</v>
      </c>
      <c r="AE20" s="87">
        <f>SUMIF('1) SB - All Schools ISB '!$C:$C,Summary!$A20,'1) SB - All Schools ISB '!W:W)+SUMIF('2) SB - Growth Fund'!$A:$A,Summary!$A20,'2) SB - Growth Fund'!S:S)+SUMIF('4) HNB - Special Sch, AP, ARPs'!$A:$A,Summary!$A20,'4) HNB - Special Sch, AP, ARPs'!AB:AB)+SUMIF('5) HNB - SEN Support Fund'!$A:$A,Summary!$A20,'5) HNB - SEN Support Fund'!X:X)+SUMIF('6) HNB - Mainstream Banding'!$A:$A,Summary!$A20,'6) HNB - Mainstream Banding'!R:R)+SUMIF('7) EYB&amp;HNB - EY High Needs'!$A:$A,Summary!$A20,'7) EYB&amp;HNB - EY High Needs'!N:N)+SUMIF('9) PPG 2016-17'!$A:$A,Summary!$A20,'9) PPG 2016-17'!R:R)+SUMIF('10) EFA 2016-17'!$A:$A,Summary!$A20,'10) EFA 2016-17'!Q:Q)+SUMIF('3) SB - One Off Reserve'!$A:$A,Summary!$A20,'3) SB - One Off Reserve'!O:O)+SUMIF('8) EYB - 2, 3&amp;4 YO'!$A:$A,Summary!$A20,'8) EYB - 2, 3&amp;4 YO'!Z:Z)</f>
        <v>75962.642538224522</v>
      </c>
      <c r="AG20" s="96">
        <v>2234425.0150450193</v>
      </c>
      <c r="AH20" s="223">
        <v>2234425.0150450193</v>
      </c>
      <c r="AI20" s="223">
        <f t="shared" si="3"/>
        <v>2234425.0150450193</v>
      </c>
      <c r="AJ20" s="56">
        <f t="shared" si="4"/>
        <v>0</v>
      </c>
    </row>
    <row r="21" spans="1:36" ht="15" x14ac:dyDescent="0.25">
      <c r="A21" s="7">
        <v>3072162</v>
      </c>
      <c r="B21" s="37" t="s">
        <v>295</v>
      </c>
      <c r="C21" s="96">
        <f>SUMIF('1) SB - All Schools ISB '!C:C,Summary!A21,'1) SB - All Schools ISB '!K:K)</f>
        <v>1825408.4185152138</v>
      </c>
      <c r="D21" s="41">
        <f>SUMIF('4) HNB - Special Sch, AP, ARPs'!A:A,Summary!A21,'4) HNB - Special Sch, AP, ARPs'!C:C)</f>
        <v>0</v>
      </c>
      <c r="E21" s="90">
        <f t="shared" si="0"/>
        <v>1825408.4185152138</v>
      </c>
      <c r="F21" s="88"/>
      <c r="G21" s="91">
        <f>SUMIF('6) HNB - Mainstream Banding'!A:A,Summary!A21,'6) HNB - Mainstream Banding'!E:E)</f>
        <v>35130.167499999996</v>
      </c>
      <c r="H21" s="41">
        <f>SUMIF('4) HNB - Special Sch, AP, ARPs'!A:A,Summary!A21,'4) HNB - Special Sch, AP, ARPs'!E:E)+SUMIF('4) HNB - Special Sch, AP, ARPs'!A:A,Summary!A21,'4) HNB - Special Sch, AP, ARPs'!F:F)</f>
        <v>0</v>
      </c>
      <c r="I21" s="41">
        <f>SUMIF('5) HNB - SEN Support Fund'!A:A,Summary!A21,'5) HNB - SEN Support Fund'!L:L)</f>
        <v>3247</v>
      </c>
      <c r="J21" s="41"/>
      <c r="K21" s="96">
        <f>SUMIF('8) EYB - 2, 3&amp;4 YO'!A:A,A21,'8) EYB - 2, 3&amp;4 YO'!N:N)</f>
        <v>254275.99999999994</v>
      </c>
      <c r="L21" s="96">
        <f>SUMIF('2) SB - Growth Fund'!A:A,Summary!A21,'2) SB - Growth Fund'!G:G)</f>
        <v>0</v>
      </c>
      <c r="M21" s="96">
        <f>SUMIF('3) SB - One Off Reserve'!A:A,Summary!A21,'3) SB - One Off Reserve'!D:D)</f>
        <v>4383.2493674060224</v>
      </c>
      <c r="N21" s="96">
        <f>SUMIF('10) EFA 2016-17'!A:A,Summary!A21,'10) EFA 2016-17'!C:C)</f>
        <v>0</v>
      </c>
      <c r="O21" s="96">
        <f>SUMIF('10) EFA 2016-17'!A:A,Summary!A21,'10) EFA 2016-17'!D:D)</f>
        <v>0</v>
      </c>
      <c r="P21" s="96">
        <f>SUMIF('9) PPG 2016-17'!A:A,Summary!A21,'9) PPG 2016-17'!F:F)</f>
        <v>104280</v>
      </c>
      <c r="Q21" s="96">
        <f t="shared" si="1"/>
        <v>401316.41686740593</v>
      </c>
      <c r="R21" s="88"/>
      <c r="S21" s="96">
        <f t="shared" si="2"/>
        <v>2226724.8353826199</v>
      </c>
      <c r="T21" s="87">
        <f>SUMIF('1) SB - All Schools ISB '!$C:$C,Summary!$A21,'1) SB - All Schools ISB '!L:L)+SUMIF('2) SB - Growth Fund'!$A:$A,Summary!$A21,'2) SB - Growth Fund'!H:H)+SUMIF('4) HNB - Special Sch, AP, ARPs'!$A:$A,Summary!$A21,'4) HNB - Special Sch, AP, ARPs'!Q:Q)+SUMIF('5) HNB - SEN Support Fund'!$A:$A,Summary!$A21,'5) HNB - SEN Support Fund'!M:M)+SUMIF('6) HNB - Mainstream Banding'!$A:$A,Summary!$A21,'6) HNB - Mainstream Banding'!G:G)+SUMIF('7) EYB&amp;HNB - EY High Needs'!$A:$A,Summary!$A21,'7) EYB&amp;HNB - EY High Needs'!C:C)+SUMIF('9) PPG 2016-17'!$A:$A,Summary!$A21,'9) PPG 2016-17'!G:G)+SUMIF('10) EFA 2016-17'!$A:$A,Summary!$A21,'10) EFA 2016-17'!F:F)+SUMIF('3) SB - One Off Reserve'!$A:$A,Summary!$A21,'3) SB - One Off Reserve'!D:D)+SUMIF('8) EYB - 2, 3&amp;4 YO'!$A:$A,Summary!$A21,'8) EYB - 2, 3&amp;4 YO'!O:O)</f>
        <v>259952.53175915559</v>
      </c>
      <c r="U21" s="87">
        <f>SUMIF('1) SB - All Schools ISB '!$C:$C,Summary!$A21,'1) SB - All Schools ISB '!M:M)+SUMIF('2) SB - Growth Fund'!$A:$A,Summary!$A21,'2) SB - Growth Fund'!I:I)+SUMIF('4) HNB - Special Sch, AP, ARPs'!$A:$A,Summary!$A21,'4) HNB - Special Sch, AP, ARPs'!R:R)+SUMIF('5) HNB - SEN Support Fund'!$A:$A,Summary!$A21,'5) HNB - SEN Support Fund'!N:N)+SUMIF('6) HNB - Mainstream Banding'!$A:$A,Summary!$A21,'6) HNB - Mainstream Banding'!H:H)+SUMIF('7) EYB&amp;HNB - EY High Needs'!$A:$A,Summary!$A21,'7) EYB&amp;HNB - EY High Needs'!D:D)+SUMIF('9) PPG 2016-17'!$A:$A,Summary!$A21,'9) PPG 2016-17'!H:H)+SUMIF('10) EFA 2016-17'!$A:$A,Summary!$A21,'10) EFA 2016-17'!G:G)+SUMIF('3) SB - One Off Reserve'!$A:$A,Summary!$A21,'3) SB - One Off Reserve'!E:E)+SUMIF('8) EYB - 2, 3&amp;4 YO'!$A:$A,Summary!$A21,'8) EYB - 2, 3&amp;4 YO'!P:P)</f>
        <v>188899.03481129315</v>
      </c>
      <c r="V21" s="87">
        <f>SUMIF('1) SB - All Schools ISB '!$C:$C,Summary!$A21,'1) SB - All Schools ISB '!N:N)+SUMIF('2) SB - Growth Fund'!$A:$A,Summary!$A21,'2) SB - Growth Fund'!J:J)+SUMIF('4) HNB - Special Sch, AP, ARPs'!$A:$A,Summary!$A21,'4) HNB - Special Sch, AP, ARPs'!S:S)+SUMIF('5) HNB - SEN Support Fund'!$A:$A,Summary!$A21,'5) HNB - SEN Support Fund'!O:O)+SUMIF('6) HNB - Mainstream Banding'!$A:$A,Summary!$A21,'6) HNB - Mainstream Banding'!I:I)+SUMIF('7) EYB&amp;HNB - EY High Needs'!$A:$A,Summary!$A21,'7) EYB&amp;HNB - EY High Needs'!E:E)+SUMIF('9) PPG 2016-17'!$A:$A,Summary!$A21,'9) PPG 2016-17'!I:I)+SUMIF('10) EFA 2016-17'!$A:$A,Summary!$A21,'10) EFA 2016-17'!H:H)+SUMIF('3) SB - One Off Reserve'!$A:$A,Summary!$A21,'3) SB - One Off Reserve'!F:F)+SUMIF('8) EYB - 2, 3&amp;4 YO'!$A:$A,Summary!$A21,'8) EYB - 2, 3&amp;4 YO'!Q:Q)</f>
        <v>188899.03481129315</v>
      </c>
      <c r="W21" s="87">
        <f>SUMIF('1) SB - All Schools ISB '!$C:$C,Summary!$A21,'1) SB - All Schools ISB '!O:O)+SUMIF('2) SB - Growth Fund'!$A:$A,Summary!$A21,'2) SB - Growth Fund'!K:K)+SUMIF('4) HNB - Special Sch, AP, ARPs'!$A:$A,Summary!$A21,'4) HNB - Special Sch, AP, ARPs'!T:T)+SUMIF('5) HNB - SEN Support Fund'!$A:$A,Summary!$A21,'5) HNB - SEN Support Fund'!P:P)+SUMIF('6) HNB - Mainstream Banding'!$A:$A,Summary!$A21,'6) HNB - Mainstream Banding'!J:J)+SUMIF('7) EYB&amp;HNB - EY High Needs'!$A:$A,Summary!$A21,'7) EYB&amp;HNB - EY High Needs'!F:F)+SUMIF('9) PPG 2016-17'!$A:$A,Summary!$A21,'9) PPG 2016-17'!J:J)+SUMIF('10) EFA 2016-17'!$A:$A,Summary!$A21,'10) EFA 2016-17'!I:I)+SUMIF('3) SB - One Off Reserve'!$A:$A,Summary!$A21,'3) SB - One Off Reserve'!G:G)+SUMIF('8) EYB - 2, 3&amp;4 YO'!$A:$A,Summary!$A21,'8) EYB - 2, 3&amp;4 YO'!R:R)</f>
        <v>188899.03481129315</v>
      </c>
      <c r="X21" s="87">
        <f>SUMIF('1) SB - All Schools ISB '!$C:$C,Summary!$A21,'1) SB - All Schools ISB '!P:P)+SUMIF('2) SB - Growth Fund'!$A:$A,Summary!$A21,'2) SB - Growth Fund'!L:L)+SUMIF('4) HNB - Special Sch, AP, ARPs'!$A:$A,Summary!$A21,'4) HNB - Special Sch, AP, ARPs'!U:U)+SUMIF('5) HNB - SEN Support Fund'!$A:$A,Summary!$A21,'5) HNB - SEN Support Fund'!Q:Q)+SUMIF('6) HNB - Mainstream Banding'!$A:$A,Summary!$A21,'6) HNB - Mainstream Banding'!K:K)+SUMIF('7) EYB&amp;HNB - EY High Needs'!$A:$A,Summary!$A21,'7) EYB&amp;HNB - EY High Needs'!G:G)+SUMIF('9) PPG 2016-17'!$A:$A,Summary!$A21,'9) PPG 2016-17'!K:K)+SUMIF('10) EFA 2016-17'!$A:$A,Summary!$A21,'10) EFA 2016-17'!J:J)+SUMIF('3) SB - One Off Reserve'!$A:$A,Summary!$A21,'3) SB - One Off Reserve'!H:H)+SUMIF('8) EYB - 2, 3&amp;4 YO'!$A:$A,Summary!$A21,'8) EYB - 2, 3&amp;4 YO'!S:S)</f>
        <v>188899.03481129315</v>
      </c>
      <c r="Y21" s="87">
        <f>SUMIF('1) SB - All Schools ISB '!$C:$C,Summary!$A21,'1) SB - All Schools ISB '!Q:Q)+SUMIF('2) SB - Growth Fund'!$A:$A,Summary!$A21,'2) SB - Growth Fund'!M:M)+SUMIF('4) HNB - Special Sch, AP, ARPs'!$A:$A,Summary!$A21,'4) HNB - Special Sch, AP, ARPs'!V:V)+SUMIF('5) HNB - SEN Support Fund'!$A:$A,Summary!$A21,'5) HNB - SEN Support Fund'!R:R)+SUMIF('6) HNB - Mainstream Banding'!$A:$A,Summary!$A21,'6) HNB - Mainstream Banding'!L:L)+SUMIF('7) EYB&amp;HNB - EY High Needs'!$A:$A,Summary!$A21,'7) EYB&amp;HNB - EY High Needs'!H:H)+SUMIF('9) PPG 2016-17'!$A:$A,Summary!$A21,'9) PPG 2016-17'!L:L)+SUMIF('10) EFA 2016-17'!$A:$A,Summary!$A21,'10) EFA 2016-17'!K:K)+SUMIF('3) SB - One Off Reserve'!$A:$A,Summary!$A21,'3) SB - One Off Reserve'!I:I)+SUMIF('8) EYB - 2, 3&amp;4 YO'!$A:$A,Summary!$A21,'8) EYB - 2, 3&amp;4 YO'!T:T)</f>
        <v>188899.03481129315</v>
      </c>
      <c r="Z21" s="87">
        <f>SUMIF('1) SB - All Schools ISB '!$C:$C,Summary!$A21,'1) SB - All Schools ISB '!R:R)+SUMIF('2) SB - Growth Fund'!$A:$A,Summary!$A21,'2) SB - Growth Fund'!N:N)+SUMIF('4) HNB - Special Sch, AP, ARPs'!$A:$A,Summary!$A21,'4) HNB - Special Sch, AP, ARPs'!W:W)+SUMIF('5) HNB - SEN Support Fund'!$A:$A,Summary!$A21,'5) HNB - SEN Support Fund'!S:S)+SUMIF('6) HNB - Mainstream Banding'!$A:$A,Summary!$A21,'6) HNB - Mainstream Banding'!M:M)+SUMIF('7) EYB&amp;HNB - EY High Needs'!$A:$A,Summary!$A21,'7) EYB&amp;HNB - EY High Needs'!I:I)+SUMIF('9) PPG 2016-17'!$A:$A,Summary!$A21,'9) PPG 2016-17'!M:M)+SUMIF('10) EFA 2016-17'!$A:$A,Summary!$A21,'10) EFA 2016-17'!L:L)+SUMIF('3) SB - One Off Reserve'!$A:$A,Summary!$A21,'3) SB - One Off Reserve'!J:J)+SUMIF('8) EYB - 2, 3&amp;4 YO'!$A:$A,Summary!$A21,'8) EYB - 2, 3&amp;4 YO'!U:U)</f>
        <v>188899.03481129315</v>
      </c>
      <c r="AA21" s="87">
        <f>SUMIF('1) SB - All Schools ISB '!$C:$C,Summary!$A21,'1) SB - All Schools ISB '!S:S)+SUMIF('2) SB - Growth Fund'!$A:$A,Summary!$A21,'2) SB - Growth Fund'!O:O)+SUMIF('4) HNB - Special Sch, AP, ARPs'!$A:$A,Summary!$A21,'4) HNB - Special Sch, AP, ARPs'!X:X)+SUMIF('5) HNB - SEN Support Fund'!$A:$A,Summary!$A21,'5) HNB - SEN Support Fund'!T:T)+SUMIF('6) HNB - Mainstream Banding'!$A:$A,Summary!$A21,'6) HNB - Mainstream Banding'!N:N)+SUMIF('7) EYB&amp;HNB - EY High Needs'!$A:$A,Summary!$A21,'7) EYB&amp;HNB - EY High Needs'!J:J)+SUMIF('9) PPG 2016-17'!$A:$A,Summary!$A21,'9) PPG 2016-17'!N:N)+SUMIF('10) EFA 2016-17'!$A:$A,Summary!$A21,'10) EFA 2016-17'!M:M)+SUMIF('3) SB - One Off Reserve'!$A:$A,Summary!$A21,'3) SB - One Off Reserve'!K:K)+SUMIF('8) EYB - 2, 3&amp;4 YO'!$A:$A,Summary!$A21,'8) EYB - 2, 3&amp;4 YO'!V:V)</f>
        <v>188899.03481129315</v>
      </c>
      <c r="AB21" s="87">
        <f>SUMIF('1) SB - All Schools ISB '!$C:$C,Summary!$A21,'1) SB - All Schools ISB '!T:T)+SUMIF('2) SB - Growth Fund'!$A:$A,Summary!$A21,'2) SB - Growth Fund'!P:P)+SUMIF('4) HNB - Special Sch, AP, ARPs'!$A:$A,Summary!$A21,'4) HNB - Special Sch, AP, ARPs'!Y:Y)+SUMIF('5) HNB - SEN Support Fund'!$A:$A,Summary!$A21,'5) HNB - SEN Support Fund'!U:U)+SUMIF('6) HNB - Mainstream Banding'!$A:$A,Summary!$A21,'6) HNB - Mainstream Banding'!O:O)+SUMIF('7) EYB&amp;HNB - EY High Needs'!$A:$A,Summary!$A21,'7) EYB&amp;HNB - EY High Needs'!K:K)+SUMIF('9) PPG 2016-17'!$A:$A,Summary!$A21,'9) PPG 2016-17'!O:O)+SUMIF('10) EFA 2016-17'!$A:$A,Summary!$A21,'10) EFA 2016-17'!N:N)+SUMIF('3) SB - One Off Reserve'!$A:$A,Summary!$A21,'3) SB - One Off Reserve'!L:L)+SUMIF('8) EYB - 2, 3&amp;4 YO'!$A:$A,Summary!$A21,'8) EYB - 2, 3&amp;4 YO'!W:W)</f>
        <v>188899.03481129315</v>
      </c>
      <c r="AC21" s="87">
        <f>SUMIF('1) SB - All Schools ISB '!$C:$C,Summary!$A21,'1) SB - All Schools ISB '!U:U)+SUMIF('2) SB - Growth Fund'!$A:$A,Summary!$A21,'2) SB - Growth Fund'!Q:Q)+SUMIF('4) HNB - Special Sch, AP, ARPs'!$A:$A,Summary!$A21,'4) HNB - Special Sch, AP, ARPs'!Z:Z)+SUMIF('5) HNB - SEN Support Fund'!$A:$A,Summary!$A21,'5) HNB - SEN Support Fund'!V:V)+SUMIF('6) HNB - Mainstream Banding'!$A:$A,Summary!$A21,'6) HNB - Mainstream Banding'!P:P)+SUMIF('7) EYB&amp;HNB - EY High Needs'!$A:$A,Summary!$A21,'7) EYB&amp;HNB - EY High Needs'!L:L)+SUMIF('9) PPG 2016-17'!$A:$A,Summary!$A21,'9) PPG 2016-17'!P:P)+SUMIF('10) EFA 2016-17'!$A:$A,Summary!$A21,'10) EFA 2016-17'!O:O)+SUMIF('3) SB - One Off Reserve'!$A:$A,Summary!$A21,'3) SB - One Off Reserve'!M:M)+SUMIF('8) EYB - 2, 3&amp;4 YO'!$A:$A,Summary!$A21,'8) EYB - 2, 3&amp;4 YO'!X:X)</f>
        <v>188899.03481129315</v>
      </c>
      <c r="AD21" s="87">
        <f>SUMIF('1) SB - All Schools ISB '!$C:$C,Summary!$A21,'1) SB - All Schools ISB '!V:V)+SUMIF('2) SB - Growth Fund'!$A:$A,Summary!$A21,'2) SB - Growth Fund'!R:R)+SUMIF('4) HNB - Special Sch, AP, ARPs'!$A:$A,Summary!$A21,'4) HNB - Special Sch, AP, ARPs'!AA:AA)+SUMIF('5) HNB - SEN Support Fund'!$A:$A,Summary!$A21,'5) HNB - SEN Support Fund'!W:W)+SUMIF('6) HNB - Mainstream Banding'!$A:$A,Summary!$A21,'6) HNB - Mainstream Banding'!Q:Q)+SUMIF('7) EYB&amp;HNB - EY High Needs'!$A:$A,Summary!$A21,'7) EYB&amp;HNB - EY High Needs'!M:M)+SUMIF('9) PPG 2016-17'!$A:$A,Summary!$A21,'9) PPG 2016-17'!Q:Q)+SUMIF('10) EFA 2016-17'!$A:$A,Summary!$A21,'10) EFA 2016-17'!P:P)+SUMIF('3) SB - One Off Reserve'!$A:$A,Summary!$A21,'3) SB - One Off Reserve'!N:N)+SUMIF('8) EYB - 2, 3&amp;4 YO'!$A:$A,Summary!$A21,'8) EYB - 2, 3&amp;4 YO'!Y:Y)</f>
        <v>188899.03481129315</v>
      </c>
      <c r="AE21" s="87">
        <f>SUMIF('1) SB - All Schools ISB '!$C:$C,Summary!$A21,'1) SB - All Schools ISB '!W:W)+SUMIF('2) SB - Growth Fund'!$A:$A,Summary!$A21,'2) SB - Growth Fund'!S:S)+SUMIF('4) HNB - Special Sch, AP, ARPs'!$A:$A,Summary!$A21,'4) HNB - Special Sch, AP, ARPs'!AB:AB)+SUMIF('5) HNB - SEN Support Fund'!$A:$A,Summary!$A21,'5) HNB - SEN Support Fund'!X:X)+SUMIF('6) HNB - Mainstream Banding'!$A:$A,Summary!$A21,'6) HNB - Mainstream Banding'!R:R)+SUMIF('7) EYB&amp;HNB - EY High Needs'!$A:$A,Summary!$A21,'7) EYB&amp;HNB - EY High Needs'!N:N)+SUMIF('9) PPG 2016-17'!$A:$A,Summary!$A21,'9) PPG 2016-17'!R:R)+SUMIF('10) EFA 2016-17'!$A:$A,Summary!$A21,'10) EFA 2016-17'!Q:Q)+SUMIF('3) SB - One Off Reserve'!$A:$A,Summary!$A21,'3) SB - One Off Reserve'!O:O)+SUMIF('8) EYB - 2, 3&amp;4 YO'!$A:$A,Summary!$A21,'8) EYB - 2, 3&amp;4 YO'!Z:Z)</f>
        <v>77781.955510532483</v>
      </c>
      <c r="AG21" s="96">
        <v>2226724.8353826199</v>
      </c>
      <c r="AH21" s="223">
        <v>2226724.8353826199</v>
      </c>
      <c r="AI21" s="223">
        <f t="shared" si="3"/>
        <v>2226724.8353826199</v>
      </c>
      <c r="AJ21" s="56">
        <f t="shared" si="4"/>
        <v>0</v>
      </c>
    </row>
    <row r="22" spans="1:36" ht="15" x14ac:dyDescent="0.25">
      <c r="A22" s="7">
        <v>3075400</v>
      </c>
      <c r="B22" s="37" t="s">
        <v>296</v>
      </c>
      <c r="C22" s="96">
        <f>SUMIF('1) SB - All Schools ISB '!C:C,Summary!A22,'1) SB - All Schools ISB '!K:K)</f>
        <v>7065304.1527166711</v>
      </c>
      <c r="D22" s="41">
        <f>SUMIF('4) HNB - Special Sch, AP, ARPs'!A:A,Summary!A22,'4) HNB - Special Sch, AP, ARPs'!C:C)</f>
        <v>0</v>
      </c>
      <c r="E22" s="90">
        <f t="shared" si="0"/>
        <v>7065304.1527166711</v>
      </c>
      <c r="F22" s="88"/>
      <c r="G22" s="91">
        <f>SUMIF('6) HNB - Mainstream Banding'!A:A,Summary!A22,'6) HNB - Mainstream Banding'!E:E)</f>
        <v>94217.664230769238</v>
      </c>
      <c r="H22" s="41">
        <f>SUMIF('4) HNB - Special Sch, AP, ARPs'!A:A,Summary!A22,'4) HNB - Special Sch, AP, ARPs'!E:E)+SUMIF('4) HNB - Special Sch, AP, ARPs'!A:A,Summary!A22,'4) HNB - Special Sch, AP, ARPs'!F:F)</f>
        <v>0</v>
      </c>
      <c r="I22" s="41">
        <f>SUMIF('5) HNB - SEN Support Fund'!A:A,Summary!A22,'5) HNB - SEN Support Fund'!L:L)</f>
        <v>0</v>
      </c>
      <c r="J22" s="41"/>
      <c r="K22" s="96">
        <f>SUMIF('8) EYB - 2, 3&amp;4 YO'!A:A,A22,'8) EYB - 2, 3&amp;4 YO'!N:N)</f>
        <v>0</v>
      </c>
      <c r="L22" s="96">
        <f>SUMIF('2) SB - Growth Fund'!A:A,Summary!A22,'2) SB - Growth Fund'!G:G)</f>
        <v>172500</v>
      </c>
      <c r="M22" s="96">
        <f>SUMIF('3) SB - One Off Reserve'!A:A,Summary!A22,'3) SB - One Off Reserve'!D:D)</f>
        <v>24097.385278227368</v>
      </c>
      <c r="N22" s="96">
        <f>SUMIF('10) EFA 2016-17'!A:A,Summary!A22,'10) EFA 2016-17'!C:C)</f>
        <v>1242090</v>
      </c>
      <c r="O22" s="96">
        <f>SUMIF('10) EFA 2016-17'!A:A,Summary!A22,'10) EFA 2016-17'!D:D)</f>
        <v>36981</v>
      </c>
      <c r="P22" s="96">
        <f>SUMIF('9) PPG 2016-17'!A:A,Summary!A22,'9) PPG 2016-17'!F:F)</f>
        <v>416195</v>
      </c>
      <c r="Q22" s="96">
        <f t="shared" si="1"/>
        <v>1986081.0495089968</v>
      </c>
      <c r="R22" s="88"/>
      <c r="S22" s="96">
        <f t="shared" si="2"/>
        <v>9051385.2022256684</v>
      </c>
      <c r="T22" s="87">
        <f>SUMIF('1) SB - All Schools ISB '!$C:$C,Summary!$A22,'1) SB - All Schools ISB '!L:L)+SUMIF('2) SB - Growth Fund'!$A:$A,Summary!$A22,'2) SB - Growth Fund'!H:H)+SUMIF('4) HNB - Special Sch, AP, ARPs'!$A:$A,Summary!$A22,'4) HNB - Special Sch, AP, ARPs'!Q:Q)+SUMIF('5) HNB - SEN Support Fund'!$A:$A,Summary!$A22,'5) HNB - SEN Support Fund'!M:M)+SUMIF('6) HNB - Mainstream Banding'!$A:$A,Summary!$A22,'6) HNB - Mainstream Banding'!G:G)+SUMIF('7) EYB&amp;HNB - EY High Needs'!$A:$A,Summary!$A22,'7) EYB&amp;HNB - EY High Needs'!C:C)+SUMIF('9) PPG 2016-17'!$A:$A,Summary!$A22,'9) PPG 2016-17'!G:G)+SUMIF('10) EFA 2016-17'!$A:$A,Summary!$A22,'10) EFA 2016-17'!F:F)+SUMIF('3) SB - One Off Reserve'!$A:$A,Summary!$A22,'3) SB - One Off Reserve'!D:D)+SUMIF('8) EYB - 2, 3&amp;4 YO'!$A:$A,Summary!$A22,'8) EYB - 2, 3&amp;4 YO'!O:O)</f>
        <v>1214897.9842271828</v>
      </c>
      <c r="U22" s="87">
        <f>SUMIF('1) SB - All Schools ISB '!$C:$C,Summary!$A22,'1) SB - All Schools ISB '!M:M)+SUMIF('2) SB - Growth Fund'!$A:$A,Summary!$A22,'2) SB - Growth Fund'!I:I)+SUMIF('4) HNB - Special Sch, AP, ARPs'!$A:$A,Summary!$A22,'4) HNB - Special Sch, AP, ARPs'!R:R)+SUMIF('5) HNB - SEN Support Fund'!$A:$A,Summary!$A22,'5) HNB - SEN Support Fund'!N:N)+SUMIF('6) HNB - Mainstream Banding'!$A:$A,Summary!$A22,'6) HNB - Mainstream Banding'!H:H)+SUMIF('7) EYB&amp;HNB - EY High Needs'!$A:$A,Summary!$A22,'7) EYB&amp;HNB - EY High Needs'!D:D)+SUMIF('9) PPG 2016-17'!$A:$A,Summary!$A22,'9) PPG 2016-17'!H:H)+SUMIF('10) EFA 2016-17'!$A:$A,Summary!$A22,'10) EFA 2016-17'!G:G)+SUMIF('3) SB - One Off Reserve'!$A:$A,Summary!$A22,'3) SB - One Off Reserve'!E:E)+SUMIF('8) EYB - 2, 3&amp;4 YO'!$A:$A,Summary!$A22,'8) EYB - 2, 3&amp;4 YO'!P:P)</f>
        <v>752656.96444053249</v>
      </c>
      <c r="V22" s="87">
        <f>SUMIF('1) SB - All Schools ISB '!$C:$C,Summary!$A22,'1) SB - All Schools ISB '!N:N)+SUMIF('2) SB - Growth Fund'!$A:$A,Summary!$A22,'2) SB - Growth Fund'!J:J)+SUMIF('4) HNB - Special Sch, AP, ARPs'!$A:$A,Summary!$A22,'4) HNB - Special Sch, AP, ARPs'!S:S)+SUMIF('5) HNB - SEN Support Fund'!$A:$A,Summary!$A22,'5) HNB - SEN Support Fund'!O:O)+SUMIF('6) HNB - Mainstream Banding'!$A:$A,Summary!$A22,'6) HNB - Mainstream Banding'!I:I)+SUMIF('7) EYB&amp;HNB - EY High Needs'!$A:$A,Summary!$A22,'7) EYB&amp;HNB - EY High Needs'!E:E)+SUMIF('9) PPG 2016-17'!$A:$A,Summary!$A22,'9) PPG 2016-17'!I:I)+SUMIF('10) EFA 2016-17'!$A:$A,Summary!$A22,'10) EFA 2016-17'!H:H)+SUMIF('3) SB - One Off Reserve'!$A:$A,Summary!$A22,'3) SB - One Off Reserve'!F:F)+SUMIF('8) EYB - 2, 3&amp;4 YO'!$A:$A,Summary!$A22,'8) EYB - 2, 3&amp;4 YO'!Q:Q)</f>
        <v>752656.96444053249</v>
      </c>
      <c r="W22" s="87">
        <f>SUMIF('1) SB - All Schools ISB '!$C:$C,Summary!$A22,'1) SB - All Schools ISB '!O:O)+SUMIF('2) SB - Growth Fund'!$A:$A,Summary!$A22,'2) SB - Growth Fund'!K:K)+SUMIF('4) HNB - Special Sch, AP, ARPs'!$A:$A,Summary!$A22,'4) HNB - Special Sch, AP, ARPs'!T:T)+SUMIF('5) HNB - SEN Support Fund'!$A:$A,Summary!$A22,'5) HNB - SEN Support Fund'!P:P)+SUMIF('6) HNB - Mainstream Banding'!$A:$A,Summary!$A22,'6) HNB - Mainstream Banding'!J:J)+SUMIF('7) EYB&amp;HNB - EY High Needs'!$A:$A,Summary!$A22,'7) EYB&amp;HNB - EY High Needs'!F:F)+SUMIF('9) PPG 2016-17'!$A:$A,Summary!$A22,'9) PPG 2016-17'!J:J)+SUMIF('10) EFA 2016-17'!$A:$A,Summary!$A22,'10) EFA 2016-17'!I:I)+SUMIF('3) SB - One Off Reserve'!$A:$A,Summary!$A22,'3) SB - One Off Reserve'!G:G)+SUMIF('8) EYB - 2, 3&amp;4 YO'!$A:$A,Summary!$A22,'8) EYB - 2, 3&amp;4 YO'!R:R)</f>
        <v>752656.96444053249</v>
      </c>
      <c r="X22" s="87">
        <f>SUMIF('1) SB - All Schools ISB '!$C:$C,Summary!$A22,'1) SB - All Schools ISB '!P:P)+SUMIF('2) SB - Growth Fund'!$A:$A,Summary!$A22,'2) SB - Growth Fund'!L:L)+SUMIF('4) HNB - Special Sch, AP, ARPs'!$A:$A,Summary!$A22,'4) HNB - Special Sch, AP, ARPs'!U:U)+SUMIF('5) HNB - SEN Support Fund'!$A:$A,Summary!$A22,'5) HNB - SEN Support Fund'!Q:Q)+SUMIF('6) HNB - Mainstream Banding'!$A:$A,Summary!$A22,'6) HNB - Mainstream Banding'!K:K)+SUMIF('7) EYB&amp;HNB - EY High Needs'!$A:$A,Summary!$A22,'7) EYB&amp;HNB - EY High Needs'!G:G)+SUMIF('9) PPG 2016-17'!$A:$A,Summary!$A22,'9) PPG 2016-17'!K:K)+SUMIF('10) EFA 2016-17'!$A:$A,Summary!$A22,'10) EFA 2016-17'!J:J)+SUMIF('3) SB - One Off Reserve'!$A:$A,Summary!$A22,'3) SB - One Off Reserve'!H:H)+SUMIF('8) EYB - 2, 3&amp;4 YO'!$A:$A,Summary!$A22,'8) EYB - 2, 3&amp;4 YO'!S:S)</f>
        <v>752656.96444053249</v>
      </c>
      <c r="Y22" s="87">
        <f>SUMIF('1) SB - All Schools ISB '!$C:$C,Summary!$A22,'1) SB - All Schools ISB '!Q:Q)+SUMIF('2) SB - Growth Fund'!$A:$A,Summary!$A22,'2) SB - Growth Fund'!M:M)+SUMIF('4) HNB - Special Sch, AP, ARPs'!$A:$A,Summary!$A22,'4) HNB - Special Sch, AP, ARPs'!V:V)+SUMIF('5) HNB - SEN Support Fund'!$A:$A,Summary!$A22,'5) HNB - SEN Support Fund'!R:R)+SUMIF('6) HNB - Mainstream Banding'!$A:$A,Summary!$A22,'6) HNB - Mainstream Banding'!L:L)+SUMIF('7) EYB&amp;HNB - EY High Needs'!$A:$A,Summary!$A22,'7) EYB&amp;HNB - EY High Needs'!H:H)+SUMIF('9) PPG 2016-17'!$A:$A,Summary!$A22,'9) PPG 2016-17'!L:L)+SUMIF('10) EFA 2016-17'!$A:$A,Summary!$A22,'10) EFA 2016-17'!K:K)+SUMIF('3) SB - One Off Reserve'!$A:$A,Summary!$A22,'3) SB - One Off Reserve'!I:I)+SUMIF('8) EYB - 2, 3&amp;4 YO'!$A:$A,Summary!$A22,'8) EYB - 2, 3&amp;4 YO'!T:T)</f>
        <v>752656.96444053249</v>
      </c>
      <c r="Z22" s="87">
        <f>SUMIF('1) SB - All Schools ISB '!$C:$C,Summary!$A22,'1) SB - All Schools ISB '!R:R)+SUMIF('2) SB - Growth Fund'!$A:$A,Summary!$A22,'2) SB - Growth Fund'!N:N)+SUMIF('4) HNB - Special Sch, AP, ARPs'!$A:$A,Summary!$A22,'4) HNB - Special Sch, AP, ARPs'!W:W)+SUMIF('5) HNB - SEN Support Fund'!$A:$A,Summary!$A22,'5) HNB - SEN Support Fund'!S:S)+SUMIF('6) HNB - Mainstream Banding'!$A:$A,Summary!$A22,'6) HNB - Mainstream Banding'!M:M)+SUMIF('7) EYB&amp;HNB - EY High Needs'!$A:$A,Summary!$A22,'7) EYB&amp;HNB - EY High Needs'!I:I)+SUMIF('9) PPG 2016-17'!$A:$A,Summary!$A22,'9) PPG 2016-17'!M:M)+SUMIF('10) EFA 2016-17'!$A:$A,Summary!$A22,'10) EFA 2016-17'!L:L)+SUMIF('3) SB - One Off Reserve'!$A:$A,Summary!$A22,'3) SB - One Off Reserve'!J:J)+SUMIF('8) EYB - 2, 3&amp;4 YO'!$A:$A,Summary!$A22,'8) EYB - 2, 3&amp;4 YO'!U:U)</f>
        <v>752656.96444053249</v>
      </c>
      <c r="AA22" s="87">
        <f>SUMIF('1) SB - All Schools ISB '!$C:$C,Summary!$A22,'1) SB - All Schools ISB '!S:S)+SUMIF('2) SB - Growth Fund'!$A:$A,Summary!$A22,'2) SB - Growth Fund'!O:O)+SUMIF('4) HNB - Special Sch, AP, ARPs'!$A:$A,Summary!$A22,'4) HNB - Special Sch, AP, ARPs'!X:X)+SUMIF('5) HNB - SEN Support Fund'!$A:$A,Summary!$A22,'5) HNB - SEN Support Fund'!T:T)+SUMIF('6) HNB - Mainstream Banding'!$A:$A,Summary!$A22,'6) HNB - Mainstream Banding'!N:N)+SUMIF('7) EYB&amp;HNB - EY High Needs'!$A:$A,Summary!$A22,'7) EYB&amp;HNB - EY High Needs'!J:J)+SUMIF('9) PPG 2016-17'!$A:$A,Summary!$A22,'9) PPG 2016-17'!N:N)+SUMIF('10) EFA 2016-17'!$A:$A,Summary!$A22,'10) EFA 2016-17'!M:M)+SUMIF('3) SB - One Off Reserve'!$A:$A,Summary!$A22,'3) SB - One Off Reserve'!K:K)+SUMIF('8) EYB - 2, 3&amp;4 YO'!$A:$A,Summary!$A22,'8) EYB - 2, 3&amp;4 YO'!V:V)</f>
        <v>752656.96444053249</v>
      </c>
      <c r="AB22" s="87">
        <f>SUMIF('1) SB - All Schools ISB '!$C:$C,Summary!$A22,'1) SB - All Schools ISB '!T:T)+SUMIF('2) SB - Growth Fund'!$A:$A,Summary!$A22,'2) SB - Growth Fund'!P:P)+SUMIF('4) HNB - Special Sch, AP, ARPs'!$A:$A,Summary!$A22,'4) HNB - Special Sch, AP, ARPs'!Y:Y)+SUMIF('5) HNB - SEN Support Fund'!$A:$A,Summary!$A22,'5) HNB - SEN Support Fund'!U:U)+SUMIF('6) HNB - Mainstream Banding'!$A:$A,Summary!$A22,'6) HNB - Mainstream Banding'!O:O)+SUMIF('7) EYB&amp;HNB - EY High Needs'!$A:$A,Summary!$A22,'7) EYB&amp;HNB - EY High Needs'!K:K)+SUMIF('9) PPG 2016-17'!$A:$A,Summary!$A22,'9) PPG 2016-17'!O:O)+SUMIF('10) EFA 2016-17'!$A:$A,Summary!$A22,'10) EFA 2016-17'!N:N)+SUMIF('3) SB - One Off Reserve'!$A:$A,Summary!$A22,'3) SB - One Off Reserve'!L:L)+SUMIF('8) EYB - 2, 3&amp;4 YO'!$A:$A,Summary!$A22,'8) EYB - 2, 3&amp;4 YO'!W:W)</f>
        <v>752656.96444053249</v>
      </c>
      <c r="AC22" s="87">
        <f>SUMIF('1) SB - All Schools ISB '!$C:$C,Summary!$A22,'1) SB - All Schools ISB '!U:U)+SUMIF('2) SB - Growth Fund'!$A:$A,Summary!$A22,'2) SB - Growth Fund'!Q:Q)+SUMIF('4) HNB - Special Sch, AP, ARPs'!$A:$A,Summary!$A22,'4) HNB - Special Sch, AP, ARPs'!Z:Z)+SUMIF('5) HNB - SEN Support Fund'!$A:$A,Summary!$A22,'5) HNB - SEN Support Fund'!V:V)+SUMIF('6) HNB - Mainstream Banding'!$A:$A,Summary!$A22,'6) HNB - Mainstream Banding'!P:P)+SUMIF('7) EYB&amp;HNB - EY High Needs'!$A:$A,Summary!$A22,'7) EYB&amp;HNB - EY High Needs'!L:L)+SUMIF('9) PPG 2016-17'!$A:$A,Summary!$A22,'9) PPG 2016-17'!P:P)+SUMIF('10) EFA 2016-17'!$A:$A,Summary!$A22,'10) EFA 2016-17'!O:O)+SUMIF('3) SB - One Off Reserve'!$A:$A,Summary!$A22,'3) SB - One Off Reserve'!M:M)+SUMIF('8) EYB - 2, 3&amp;4 YO'!$A:$A,Summary!$A22,'8) EYB - 2, 3&amp;4 YO'!X:X)</f>
        <v>752656.96444053249</v>
      </c>
      <c r="AD22" s="87">
        <f>SUMIF('1) SB - All Schools ISB '!$C:$C,Summary!$A22,'1) SB - All Schools ISB '!V:V)+SUMIF('2) SB - Growth Fund'!$A:$A,Summary!$A22,'2) SB - Growth Fund'!R:R)+SUMIF('4) HNB - Special Sch, AP, ARPs'!$A:$A,Summary!$A22,'4) HNB - Special Sch, AP, ARPs'!AA:AA)+SUMIF('5) HNB - SEN Support Fund'!$A:$A,Summary!$A22,'5) HNB - SEN Support Fund'!W:W)+SUMIF('6) HNB - Mainstream Banding'!$A:$A,Summary!$A22,'6) HNB - Mainstream Banding'!Q:Q)+SUMIF('7) EYB&amp;HNB - EY High Needs'!$A:$A,Summary!$A22,'7) EYB&amp;HNB - EY High Needs'!M:M)+SUMIF('9) PPG 2016-17'!$A:$A,Summary!$A22,'9) PPG 2016-17'!Q:Q)+SUMIF('10) EFA 2016-17'!$A:$A,Summary!$A22,'10) EFA 2016-17'!P:P)+SUMIF('3) SB - One Off Reserve'!$A:$A,Summary!$A22,'3) SB - One Off Reserve'!N:N)+SUMIF('8) EYB - 2, 3&amp;4 YO'!$A:$A,Summary!$A22,'8) EYB - 2, 3&amp;4 YO'!Y:Y)</f>
        <v>752656.96444053249</v>
      </c>
      <c r="AE22" s="87">
        <f>SUMIF('1) SB - All Schools ISB '!$C:$C,Summary!$A22,'1) SB - All Schools ISB '!W:W)+SUMIF('2) SB - Growth Fund'!$A:$A,Summary!$A22,'2) SB - Growth Fund'!S:S)+SUMIF('4) HNB - Special Sch, AP, ARPs'!$A:$A,Summary!$A22,'4) HNB - Special Sch, AP, ARPs'!AB:AB)+SUMIF('5) HNB - SEN Support Fund'!$A:$A,Summary!$A22,'5) HNB - SEN Support Fund'!X:X)+SUMIF('6) HNB - Mainstream Banding'!$A:$A,Summary!$A22,'6) HNB - Mainstream Banding'!R:R)+SUMIF('7) EYB&amp;HNB - EY High Needs'!$A:$A,Summary!$A22,'7) EYB&amp;HNB - EY High Needs'!N:N)+SUMIF('9) PPG 2016-17'!$A:$A,Summary!$A22,'9) PPG 2016-17'!R:R)+SUMIF('10) EFA 2016-17'!$A:$A,Summary!$A22,'10) EFA 2016-17'!Q:Q)+SUMIF('3) SB - One Off Reserve'!$A:$A,Summary!$A22,'3) SB - One Off Reserve'!O:O)+SUMIF('8) EYB - 2, 3&amp;4 YO'!$A:$A,Summary!$A22,'8) EYB - 2, 3&amp;4 YO'!Z:Z)</f>
        <v>309917.57359316043</v>
      </c>
      <c r="AG22" s="96">
        <v>9040885.2022256684</v>
      </c>
      <c r="AH22" s="223">
        <v>9040885.2022256684</v>
      </c>
      <c r="AI22" s="223">
        <f t="shared" si="3"/>
        <v>9051385.2022256684</v>
      </c>
      <c r="AJ22" s="56">
        <f t="shared" si="4"/>
        <v>-10500</v>
      </c>
    </row>
    <row r="23" spans="1:36" ht="15" x14ac:dyDescent="0.25">
      <c r="A23" s="7">
        <v>3072185</v>
      </c>
      <c r="B23" s="37" t="s">
        <v>393</v>
      </c>
      <c r="C23" s="96">
        <f>SUMIF('1) SB - All Schools ISB '!C:C,Summary!A23,'1) SB - All Schools ISB '!K:K)</f>
        <v>1751764.5533285937</v>
      </c>
      <c r="D23" s="41">
        <f>SUMIF('4) HNB - Special Sch, AP, ARPs'!A:A,Summary!A23,'4) HNB - Special Sch, AP, ARPs'!C:C)</f>
        <v>0</v>
      </c>
      <c r="E23" s="90">
        <f t="shared" si="0"/>
        <v>1751764.5533285937</v>
      </c>
      <c r="F23" s="88"/>
      <c r="G23" s="91">
        <f>SUMIF('6) HNB - Mainstream Banding'!A:A,Summary!A23,'6) HNB - Mainstream Banding'!E:E)</f>
        <v>1730.7825</v>
      </c>
      <c r="H23" s="41">
        <f>SUMIF('4) HNB - Special Sch, AP, ARPs'!A:A,Summary!A23,'4) HNB - Special Sch, AP, ARPs'!E:E)+SUMIF('4) HNB - Special Sch, AP, ARPs'!A:A,Summary!A23,'4) HNB - Special Sch, AP, ARPs'!F:F)</f>
        <v>0</v>
      </c>
      <c r="I23" s="41">
        <f>SUMIF('5) HNB - SEN Support Fund'!A:A,Summary!A23,'5) HNB - SEN Support Fund'!L:L)</f>
        <v>0</v>
      </c>
      <c r="J23" s="41"/>
      <c r="K23" s="96">
        <f>SUMIF('8) EYB - 2, 3&amp;4 YO'!A:A,A23,'8) EYB - 2, 3&amp;4 YO'!N:N)</f>
        <v>106004.00000000001</v>
      </c>
      <c r="L23" s="96">
        <f>SUMIF('2) SB - Growth Fund'!A:A,Summary!A23,'2) SB - Growth Fund'!G:G)</f>
        <v>0</v>
      </c>
      <c r="M23" s="96">
        <f>SUMIF('3) SB - One Off Reserve'!A:A,Summary!A23,'3) SB - One Off Reserve'!D:D)</f>
        <v>4110.6070622563657</v>
      </c>
      <c r="N23" s="96">
        <f>SUMIF('10) EFA 2016-17'!A:A,Summary!A23,'10) EFA 2016-17'!C:C)</f>
        <v>0</v>
      </c>
      <c r="O23" s="96">
        <f>SUMIF('10) EFA 2016-17'!A:A,Summary!A23,'10) EFA 2016-17'!D:D)</f>
        <v>0</v>
      </c>
      <c r="P23" s="96">
        <f>SUMIF('9) PPG 2016-17'!A:A,Summary!A23,'9) PPG 2016-17'!F:F)</f>
        <v>0</v>
      </c>
      <c r="Q23" s="96">
        <f t="shared" si="1"/>
        <v>111845.38956225639</v>
      </c>
      <c r="R23" s="88"/>
      <c r="S23" s="96">
        <f t="shared" si="2"/>
        <v>1863609.9428908501</v>
      </c>
      <c r="T23" s="87">
        <f>SUMIF('1) SB - All Schools ISB '!$C:$C,Summary!$A23,'1) SB - All Schools ISB '!L:L)+SUMIF('2) SB - Growth Fund'!$A:$A,Summary!$A23,'2) SB - Growth Fund'!H:H)+SUMIF('4) HNB - Special Sch, AP, ARPs'!$A:$A,Summary!$A23,'4) HNB - Special Sch, AP, ARPs'!Q:Q)+SUMIF('5) HNB - SEN Support Fund'!$A:$A,Summary!$A23,'5) HNB - SEN Support Fund'!M:M)+SUMIF('6) HNB - Mainstream Banding'!$A:$A,Summary!$A23,'6) HNB - Mainstream Banding'!G:G)+SUMIF('7) EYB&amp;HNB - EY High Needs'!$A:$A,Summary!$A23,'7) EYB&amp;HNB - EY High Needs'!C:C)+SUMIF('9) PPG 2016-17'!$A:$A,Summary!$A23,'9) PPG 2016-17'!G:G)+SUMIF('10) EFA 2016-17'!$A:$A,Summary!$A23,'10) EFA 2016-17'!F:F)+SUMIF('3) SB - One Off Reserve'!$A:$A,Summary!$A23,'3) SB - One Off Reserve'!D:D)+SUMIF('8) EYB - 2, 3&amp;4 YO'!$A:$A,Summary!$A23,'8) EYB - 2, 3&amp;4 YO'!O:O)</f>
        <v>16500.107049756371</v>
      </c>
      <c r="U23" s="87">
        <f>SUMIF('1) SB - All Schools ISB '!$C:$C,Summary!$A23,'1) SB - All Schools ISB '!M:M)+SUMIF('2) SB - Growth Fund'!$A:$A,Summary!$A23,'2) SB - Growth Fund'!I:I)+SUMIF('4) HNB - Special Sch, AP, ARPs'!$A:$A,Summary!$A23,'4) HNB - Special Sch, AP, ARPs'!R:R)+SUMIF('5) HNB - SEN Support Fund'!$A:$A,Summary!$A23,'5) HNB - SEN Support Fund'!N:N)+SUMIF('6) HNB - Mainstream Banding'!$A:$A,Summary!$A23,'6) HNB - Mainstream Banding'!H:H)+SUMIF('7) EYB&amp;HNB - EY High Needs'!$A:$A,Summary!$A23,'7) EYB&amp;HNB - EY High Needs'!D:D)+SUMIF('9) PPG 2016-17'!$A:$A,Summary!$A23,'9) PPG 2016-17'!H:H)+SUMIF('10) EFA 2016-17'!$A:$A,Summary!$A23,'10) EFA 2016-17'!G:G)+SUMIF('3) SB - One Off Reserve'!$A:$A,Summary!$A23,'3) SB - One Off Reserve'!E:E)+SUMIF('8) EYB - 2, 3&amp;4 YO'!$A:$A,Summary!$A23,'8) EYB - 2, 3&amp;4 YO'!P:P)</f>
        <v>9157.4565125000026</v>
      </c>
      <c r="V23" s="87">
        <f>SUMIF('1) SB - All Schools ISB '!$C:$C,Summary!$A23,'1) SB - All Schools ISB '!N:N)+SUMIF('2) SB - Growth Fund'!$A:$A,Summary!$A23,'2) SB - Growth Fund'!J:J)+SUMIF('4) HNB - Special Sch, AP, ARPs'!$A:$A,Summary!$A23,'4) HNB - Special Sch, AP, ARPs'!S:S)+SUMIF('5) HNB - SEN Support Fund'!$A:$A,Summary!$A23,'5) HNB - SEN Support Fund'!O:O)+SUMIF('6) HNB - Mainstream Banding'!$A:$A,Summary!$A23,'6) HNB - Mainstream Banding'!I:I)+SUMIF('7) EYB&amp;HNB - EY High Needs'!$A:$A,Summary!$A23,'7) EYB&amp;HNB - EY High Needs'!E:E)+SUMIF('9) PPG 2016-17'!$A:$A,Summary!$A23,'9) PPG 2016-17'!I:I)+SUMIF('10) EFA 2016-17'!$A:$A,Summary!$A23,'10) EFA 2016-17'!H:H)+SUMIF('3) SB - One Off Reserve'!$A:$A,Summary!$A23,'3) SB - One Off Reserve'!F:F)+SUMIF('8) EYB - 2, 3&amp;4 YO'!$A:$A,Summary!$A23,'8) EYB - 2, 3&amp;4 YO'!Q:Q)</f>
        <v>9157.4565125000026</v>
      </c>
      <c r="W23" s="87">
        <f>SUMIF('1) SB - All Schools ISB '!$C:$C,Summary!$A23,'1) SB - All Schools ISB '!O:O)+SUMIF('2) SB - Growth Fund'!$A:$A,Summary!$A23,'2) SB - Growth Fund'!K:K)+SUMIF('4) HNB - Special Sch, AP, ARPs'!$A:$A,Summary!$A23,'4) HNB - Special Sch, AP, ARPs'!T:T)+SUMIF('5) HNB - SEN Support Fund'!$A:$A,Summary!$A23,'5) HNB - SEN Support Fund'!P:P)+SUMIF('6) HNB - Mainstream Banding'!$A:$A,Summary!$A23,'6) HNB - Mainstream Banding'!J:J)+SUMIF('7) EYB&amp;HNB - EY High Needs'!$A:$A,Summary!$A23,'7) EYB&amp;HNB - EY High Needs'!F:F)+SUMIF('9) PPG 2016-17'!$A:$A,Summary!$A23,'9) PPG 2016-17'!J:J)+SUMIF('10) EFA 2016-17'!$A:$A,Summary!$A23,'10) EFA 2016-17'!I:I)+SUMIF('3) SB - One Off Reserve'!$A:$A,Summary!$A23,'3) SB - One Off Reserve'!G:G)+SUMIF('8) EYB - 2, 3&amp;4 YO'!$A:$A,Summary!$A23,'8) EYB - 2, 3&amp;4 YO'!R:R)</f>
        <v>9157.4565125000026</v>
      </c>
      <c r="X23" s="87">
        <f>SUMIF('1) SB - All Schools ISB '!$C:$C,Summary!$A23,'1) SB - All Schools ISB '!P:P)+SUMIF('2) SB - Growth Fund'!$A:$A,Summary!$A23,'2) SB - Growth Fund'!L:L)+SUMIF('4) HNB - Special Sch, AP, ARPs'!$A:$A,Summary!$A23,'4) HNB - Special Sch, AP, ARPs'!U:U)+SUMIF('5) HNB - SEN Support Fund'!$A:$A,Summary!$A23,'5) HNB - SEN Support Fund'!Q:Q)+SUMIF('6) HNB - Mainstream Banding'!$A:$A,Summary!$A23,'6) HNB - Mainstream Banding'!K:K)+SUMIF('7) EYB&amp;HNB - EY High Needs'!$A:$A,Summary!$A23,'7) EYB&amp;HNB - EY High Needs'!G:G)+SUMIF('9) PPG 2016-17'!$A:$A,Summary!$A23,'9) PPG 2016-17'!K:K)+SUMIF('10) EFA 2016-17'!$A:$A,Summary!$A23,'10) EFA 2016-17'!J:J)+SUMIF('3) SB - One Off Reserve'!$A:$A,Summary!$A23,'3) SB - One Off Reserve'!H:H)+SUMIF('8) EYB - 2, 3&amp;4 YO'!$A:$A,Summary!$A23,'8) EYB - 2, 3&amp;4 YO'!S:S)</f>
        <v>9157.4565125000026</v>
      </c>
      <c r="Y23" s="87">
        <f>SUMIF('1) SB - All Schools ISB '!$C:$C,Summary!$A23,'1) SB - All Schools ISB '!Q:Q)+SUMIF('2) SB - Growth Fund'!$A:$A,Summary!$A23,'2) SB - Growth Fund'!M:M)+SUMIF('4) HNB - Special Sch, AP, ARPs'!$A:$A,Summary!$A23,'4) HNB - Special Sch, AP, ARPs'!V:V)+SUMIF('5) HNB - SEN Support Fund'!$A:$A,Summary!$A23,'5) HNB - SEN Support Fund'!R:R)+SUMIF('6) HNB - Mainstream Banding'!$A:$A,Summary!$A23,'6) HNB - Mainstream Banding'!L:L)+SUMIF('7) EYB&amp;HNB - EY High Needs'!$A:$A,Summary!$A23,'7) EYB&amp;HNB - EY High Needs'!H:H)+SUMIF('9) PPG 2016-17'!$A:$A,Summary!$A23,'9) PPG 2016-17'!L:L)+SUMIF('10) EFA 2016-17'!$A:$A,Summary!$A23,'10) EFA 2016-17'!K:K)+SUMIF('3) SB - One Off Reserve'!$A:$A,Summary!$A23,'3) SB - One Off Reserve'!I:I)+SUMIF('8) EYB - 2, 3&amp;4 YO'!$A:$A,Summary!$A23,'8) EYB - 2, 3&amp;4 YO'!T:T)</f>
        <v>9157.4565125000026</v>
      </c>
      <c r="Z23" s="87">
        <f>SUMIF('1) SB - All Schools ISB '!$C:$C,Summary!$A23,'1) SB - All Schools ISB '!R:R)+SUMIF('2) SB - Growth Fund'!$A:$A,Summary!$A23,'2) SB - Growth Fund'!N:N)+SUMIF('4) HNB - Special Sch, AP, ARPs'!$A:$A,Summary!$A23,'4) HNB - Special Sch, AP, ARPs'!W:W)+SUMIF('5) HNB - SEN Support Fund'!$A:$A,Summary!$A23,'5) HNB - SEN Support Fund'!S:S)+SUMIF('6) HNB - Mainstream Banding'!$A:$A,Summary!$A23,'6) HNB - Mainstream Banding'!M:M)+SUMIF('7) EYB&amp;HNB - EY High Needs'!$A:$A,Summary!$A23,'7) EYB&amp;HNB - EY High Needs'!I:I)+SUMIF('9) PPG 2016-17'!$A:$A,Summary!$A23,'9) PPG 2016-17'!M:M)+SUMIF('10) EFA 2016-17'!$A:$A,Summary!$A23,'10) EFA 2016-17'!L:L)+SUMIF('3) SB - One Off Reserve'!$A:$A,Summary!$A23,'3) SB - One Off Reserve'!J:J)+SUMIF('8) EYB - 2, 3&amp;4 YO'!$A:$A,Summary!$A23,'8) EYB - 2, 3&amp;4 YO'!U:U)</f>
        <v>9157.4565125000026</v>
      </c>
      <c r="AA23" s="87">
        <f>SUMIF('1) SB - All Schools ISB '!$C:$C,Summary!$A23,'1) SB - All Schools ISB '!S:S)+SUMIF('2) SB - Growth Fund'!$A:$A,Summary!$A23,'2) SB - Growth Fund'!O:O)+SUMIF('4) HNB - Special Sch, AP, ARPs'!$A:$A,Summary!$A23,'4) HNB - Special Sch, AP, ARPs'!X:X)+SUMIF('5) HNB - SEN Support Fund'!$A:$A,Summary!$A23,'5) HNB - SEN Support Fund'!T:T)+SUMIF('6) HNB - Mainstream Banding'!$A:$A,Summary!$A23,'6) HNB - Mainstream Banding'!N:N)+SUMIF('7) EYB&amp;HNB - EY High Needs'!$A:$A,Summary!$A23,'7) EYB&amp;HNB - EY High Needs'!J:J)+SUMIF('9) PPG 2016-17'!$A:$A,Summary!$A23,'9) PPG 2016-17'!N:N)+SUMIF('10) EFA 2016-17'!$A:$A,Summary!$A23,'10) EFA 2016-17'!M:M)+SUMIF('3) SB - One Off Reserve'!$A:$A,Summary!$A23,'3) SB - One Off Reserve'!K:K)+SUMIF('8) EYB - 2, 3&amp;4 YO'!$A:$A,Summary!$A23,'8) EYB - 2, 3&amp;4 YO'!V:V)</f>
        <v>9157.4565125000026</v>
      </c>
      <c r="AB23" s="87">
        <f>SUMIF('1) SB - All Schools ISB '!$C:$C,Summary!$A23,'1) SB - All Schools ISB '!T:T)+SUMIF('2) SB - Growth Fund'!$A:$A,Summary!$A23,'2) SB - Growth Fund'!P:P)+SUMIF('4) HNB - Special Sch, AP, ARPs'!$A:$A,Summary!$A23,'4) HNB - Special Sch, AP, ARPs'!Y:Y)+SUMIF('5) HNB - SEN Support Fund'!$A:$A,Summary!$A23,'5) HNB - SEN Support Fund'!U:U)+SUMIF('6) HNB - Mainstream Banding'!$A:$A,Summary!$A23,'6) HNB - Mainstream Banding'!O:O)+SUMIF('7) EYB&amp;HNB - EY High Needs'!$A:$A,Summary!$A23,'7) EYB&amp;HNB - EY High Needs'!K:K)+SUMIF('9) PPG 2016-17'!$A:$A,Summary!$A23,'9) PPG 2016-17'!O:O)+SUMIF('10) EFA 2016-17'!$A:$A,Summary!$A23,'10) EFA 2016-17'!N:N)+SUMIF('3) SB - One Off Reserve'!$A:$A,Summary!$A23,'3) SB - One Off Reserve'!L:L)+SUMIF('8) EYB - 2, 3&amp;4 YO'!$A:$A,Summary!$A23,'8) EYB - 2, 3&amp;4 YO'!W:W)</f>
        <v>9157.4565125000026</v>
      </c>
      <c r="AC23" s="87">
        <f>SUMIF('1) SB - All Schools ISB '!$C:$C,Summary!$A23,'1) SB - All Schools ISB '!U:U)+SUMIF('2) SB - Growth Fund'!$A:$A,Summary!$A23,'2) SB - Growth Fund'!Q:Q)+SUMIF('4) HNB - Special Sch, AP, ARPs'!$A:$A,Summary!$A23,'4) HNB - Special Sch, AP, ARPs'!Z:Z)+SUMIF('5) HNB - SEN Support Fund'!$A:$A,Summary!$A23,'5) HNB - SEN Support Fund'!V:V)+SUMIF('6) HNB - Mainstream Banding'!$A:$A,Summary!$A23,'6) HNB - Mainstream Banding'!P:P)+SUMIF('7) EYB&amp;HNB - EY High Needs'!$A:$A,Summary!$A23,'7) EYB&amp;HNB - EY High Needs'!L:L)+SUMIF('9) PPG 2016-17'!$A:$A,Summary!$A23,'9) PPG 2016-17'!P:P)+SUMIF('10) EFA 2016-17'!$A:$A,Summary!$A23,'10) EFA 2016-17'!O:O)+SUMIF('3) SB - One Off Reserve'!$A:$A,Summary!$A23,'3) SB - One Off Reserve'!M:M)+SUMIF('8) EYB - 2, 3&amp;4 YO'!$A:$A,Summary!$A23,'8) EYB - 2, 3&amp;4 YO'!X:X)</f>
        <v>9157.4565125000026</v>
      </c>
      <c r="AD23" s="87">
        <f>SUMIF('1) SB - All Schools ISB '!$C:$C,Summary!$A23,'1) SB - All Schools ISB '!V:V)+SUMIF('2) SB - Growth Fund'!$A:$A,Summary!$A23,'2) SB - Growth Fund'!R:R)+SUMIF('4) HNB - Special Sch, AP, ARPs'!$A:$A,Summary!$A23,'4) HNB - Special Sch, AP, ARPs'!AA:AA)+SUMIF('5) HNB - SEN Support Fund'!$A:$A,Summary!$A23,'5) HNB - SEN Support Fund'!W:W)+SUMIF('6) HNB - Mainstream Banding'!$A:$A,Summary!$A23,'6) HNB - Mainstream Banding'!Q:Q)+SUMIF('7) EYB&amp;HNB - EY High Needs'!$A:$A,Summary!$A23,'7) EYB&amp;HNB - EY High Needs'!M:M)+SUMIF('9) PPG 2016-17'!$A:$A,Summary!$A23,'9) PPG 2016-17'!Q:Q)+SUMIF('10) EFA 2016-17'!$A:$A,Summary!$A23,'10) EFA 2016-17'!P:P)+SUMIF('3) SB - One Off Reserve'!$A:$A,Summary!$A23,'3) SB - One Off Reserve'!N:N)+SUMIF('8) EYB - 2, 3&amp;4 YO'!$A:$A,Summary!$A23,'8) EYB - 2, 3&amp;4 YO'!Y:Y)</f>
        <v>9157.4565125000026</v>
      </c>
      <c r="AE23" s="87">
        <f>SUMIF('1) SB - All Schools ISB '!$C:$C,Summary!$A23,'1) SB - All Schools ISB '!W:W)+SUMIF('2) SB - Growth Fund'!$A:$A,Summary!$A23,'2) SB - Growth Fund'!S:S)+SUMIF('4) HNB - Special Sch, AP, ARPs'!$A:$A,Summary!$A23,'4) HNB - Special Sch, AP, ARPs'!AB:AB)+SUMIF('5) HNB - SEN Support Fund'!$A:$A,Summary!$A23,'5) HNB - SEN Support Fund'!X:X)+SUMIF('6) HNB - Mainstream Banding'!$A:$A,Summary!$A23,'6) HNB - Mainstream Banding'!R:R)+SUMIF('7) EYB&amp;HNB - EY High Needs'!$A:$A,Summary!$A23,'7) EYB&amp;HNB - EY High Needs'!N:N)+SUMIF('9) PPG 2016-17'!$A:$A,Summary!$A23,'9) PPG 2016-17'!R:R)+SUMIF('10) EFA 2016-17'!$A:$A,Summary!$A23,'10) EFA 2016-17'!Q:Q)+SUMIF('3) SB - One Off Reserve'!$A:$A,Summary!$A23,'3) SB - One Off Reserve'!O:O)+SUMIF('8) EYB - 2, 3&amp;4 YO'!$A:$A,Summary!$A23,'8) EYB - 2, 3&amp;4 YO'!Z:Z)</f>
        <v>3770.7173875000008</v>
      </c>
      <c r="AG23" s="96">
        <v>1863609.9428908501</v>
      </c>
      <c r="AH23" s="223">
        <v>1863609.9428908501</v>
      </c>
      <c r="AI23" s="223">
        <f t="shared" si="3"/>
        <v>1863609.9428908501</v>
      </c>
      <c r="AJ23" s="56">
        <f t="shared" si="4"/>
        <v>0</v>
      </c>
    </row>
    <row r="24" spans="1:36" ht="15" x14ac:dyDescent="0.25">
      <c r="A24" s="7">
        <v>3074603</v>
      </c>
      <c r="B24" s="37" t="s">
        <v>297</v>
      </c>
      <c r="C24" s="96">
        <f>SUMIF('1) SB - All Schools ISB '!C:C,Summary!A24,'1) SB - All Schools ISB '!K:K)</f>
        <v>7903677.1174827414</v>
      </c>
      <c r="D24" s="41">
        <f>SUMIF('4) HNB - Special Sch, AP, ARPs'!A:A,Summary!A24,'4) HNB - Special Sch, AP, ARPs'!C:C)</f>
        <v>0</v>
      </c>
      <c r="E24" s="90">
        <f t="shared" si="0"/>
        <v>7903677.1174827414</v>
      </c>
      <c r="F24" s="88"/>
      <c r="G24" s="91">
        <f>SUMIF('6) HNB - Mainstream Banding'!A:A,Summary!A24,'6) HNB - Mainstream Banding'!E:E)</f>
        <v>190977.00615384616</v>
      </c>
      <c r="H24" s="41">
        <f>SUMIF('4) HNB - Special Sch, AP, ARPs'!A:A,Summary!A24,'4) HNB - Special Sch, AP, ARPs'!E:E)+SUMIF('4) HNB - Special Sch, AP, ARPs'!A:A,Summary!A24,'4) HNB - Special Sch, AP, ARPs'!F:F)</f>
        <v>0</v>
      </c>
      <c r="I24" s="41">
        <f>SUMIF('5) HNB - SEN Support Fund'!A:A,Summary!A24,'5) HNB - SEN Support Fund'!L:L)</f>
        <v>0</v>
      </c>
      <c r="J24" s="41"/>
      <c r="K24" s="96">
        <f>SUMIF('8) EYB - 2, 3&amp;4 YO'!A:A,A24,'8) EYB - 2, 3&amp;4 YO'!N:N)</f>
        <v>0</v>
      </c>
      <c r="L24" s="96">
        <f>SUMIF('2) SB - Growth Fund'!A:A,Summary!A24,'2) SB - Growth Fund'!G:G)</f>
        <v>0</v>
      </c>
      <c r="M24" s="96">
        <f>SUMIF('3) SB - One Off Reserve'!A:A,Summary!A24,'3) SB - One Off Reserve'!D:D)</f>
        <v>30934.415391980303</v>
      </c>
      <c r="N24" s="96">
        <f>SUMIF('10) EFA 2016-17'!A:A,Summary!A24,'10) EFA 2016-17'!C:C)</f>
        <v>1824566</v>
      </c>
      <c r="O24" s="96">
        <f>SUMIF('10) EFA 2016-17'!A:A,Summary!A24,'10) EFA 2016-17'!D:D)</f>
        <v>29136</v>
      </c>
      <c r="P24" s="96">
        <f>SUMIF('9) PPG 2016-17'!A:A,Summary!A24,'9) PPG 2016-17'!F:F)</f>
        <v>259642.5</v>
      </c>
      <c r="Q24" s="96">
        <f t="shared" si="1"/>
        <v>2335255.9215458264</v>
      </c>
      <c r="R24" s="88"/>
      <c r="S24" s="96">
        <f t="shared" si="2"/>
        <v>10238933.039028568</v>
      </c>
      <c r="T24" s="87">
        <f>SUMIF('1) SB - All Schools ISB '!$C:$C,Summary!$A24,'1) SB - All Schools ISB '!L:L)+SUMIF('2) SB - Growth Fund'!$A:$A,Summary!$A24,'2) SB - Growth Fund'!H:H)+SUMIF('4) HNB - Special Sch, AP, ARPs'!$A:$A,Summary!$A24,'4) HNB - Special Sch, AP, ARPs'!Q:Q)+SUMIF('5) HNB - SEN Support Fund'!$A:$A,Summary!$A24,'5) HNB - SEN Support Fund'!M:M)+SUMIF('6) HNB - Mainstream Banding'!$A:$A,Summary!$A24,'6) HNB - Mainstream Banding'!G:G)+SUMIF('7) EYB&amp;HNB - EY High Needs'!$A:$A,Summary!$A24,'7) EYB&amp;HNB - EY High Needs'!C:C)+SUMIF('9) PPG 2016-17'!$A:$A,Summary!$A24,'9) PPG 2016-17'!G:G)+SUMIF('10) EFA 2016-17'!$A:$A,Summary!$A24,'10) EFA 2016-17'!F:F)+SUMIF('3) SB - One Off Reserve'!$A:$A,Summary!$A24,'3) SB - One Off Reserve'!D:D)+SUMIF('8) EYB - 2, 3&amp;4 YO'!$A:$A,Summary!$A24,'8) EYB - 2, 3&amp;4 YO'!O:O)</f>
        <v>1204854.2571101878</v>
      </c>
      <c r="U24" s="87">
        <f>SUMIF('1) SB - All Schools ISB '!$C:$C,Summary!$A24,'1) SB - All Schools ISB '!M:M)+SUMIF('2) SB - Growth Fund'!$A:$A,Summary!$A24,'2) SB - Growth Fund'!I:I)+SUMIF('4) HNB - Special Sch, AP, ARPs'!$A:$A,Summary!$A24,'4) HNB - Special Sch, AP, ARPs'!R:R)+SUMIF('5) HNB - SEN Support Fund'!$A:$A,Summary!$A24,'5) HNB - SEN Support Fund'!N:N)+SUMIF('6) HNB - Mainstream Banding'!$A:$A,Summary!$A24,'6) HNB - Mainstream Banding'!H:H)+SUMIF('7) EYB&amp;HNB - EY High Needs'!$A:$A,Summary!$A24,'7) EYB&amp;HNB - EY High Needs'!D:D)+SUMIF('9) PPG 2016-17'!$A:$A,Summary!$A24,'9) PPG 2016-17'!H:H)+SUMIF('10) EFA 2016-17'!$A:$A,Summary!$A24,'10) EFA 2016-17'!G:G)+SUMIF('3) SB - One Off Reserve'!$A:$A,Summary!$A24,'3) SB - One Off Reserve'!E:E)+SUMIF('8) EYB - 2, 3&amp;4 YO'!$A:$A,Summary!$A24,'8) EYB - 2, 3&amp;4 YO'!P:P)</f>
        <v>867679.88300911</v>
      </c>
      <c r="V24" s="87">
        <f>SUMIF('1) SB - All Schools ISB '!$C:$C,Summary!$A24,'1) SB - All Schools ISB '!N:N)+SUMIF('2) SB - Growth Fund'!$A:$A,Summary!$A24,'2) SB - Growth Fund'!J:J)+SUMIF('4) HNB - Special Sch, AP, ARPs'!$A:$A,Summary!$A24,'4) HNB - Special Sch, AP, ARPs'!S:S)+SUMIF('5) HNB - SEN Support Fund'!$A:$A,Summary!$A24,'5) HNB - SEN Support Fund'!O:O)+SUMIF('6) HNB - Mainstream Banding'!$A:$A,Summary!$A24,'6) HNB - Mainstream Banding'!I:I)+SUMIF('7) EYB&amp;HNB - EY High Needs'!$A:$A,Summary!$A24,'7) EYB&amp;HNB - EY High Needs'!E:E)+SUMIF('9) PPG 2016-17'!$A:$A,Summary!$A24,'9) PPG 2016-17'!I:I)+SUMIF('10) EFA 2016-17'!$A:$A,Summary!$A24,'10) EFA 2016-17'!H:H)+SUMIF('3) SB - One Off Reserve'!$A:$A,Summary!$A24,'3) SB - One Off Reserve'!F:F)+SUMIF('8) EYB - 2, 3&amp;4 YO'!$A:$A,Summary!$A24,'8) EYB - 2, 3&amp;4 YO'!Q:Q)</f>
        <v>867679.88300911</v>
      </c>
      <c r="W24" s="87">
        <f>SUMIF('1) SB - All Schools ISB '!$C:$C,Summary!$A24,'1) SB - All Schools ISB '!O:O)+SUMIF('2) SB - Growth Fund'!$A:$A,Summary!$A24,'2) SB - Growth Fund'!K:K)+SUMIF('4) HNB - Special Sch, AP, ARPs'!$A:$A,Summary!$A24,'4) HNB - Special Sch, AP, ARPs'!T:T)+SUMIF('5) HNB - SEN Support Fund'!$A:$A,Summary!$A24,'5) HNB - SEN Support Fund'!P:P)+SUMIF('6) HNB - Mainstream Banding'!$A:$A,Summary!$A24,'6) HNB - Mainstream Banding'!J:J)+SUMIF('7) EYB&amp;HNB - EY High Needs'!$A:$A,Summary!$A24,'7) EYB&amp;HNB - EY High Needs'!F:F)+SUMIF('9) PPG 2016-17'!$A:$A,Summary!$A24,'9) PPG 2016-17'!J:J)+SUMIF('10) EFA 2016-17'!$A:$A,Summary!$A24,'10) EFA 2016-17'!I:I)+SUMIF('3) SB - One Off Reserve'!$A:$A,Summary!$A24,'3) SB - One Off Reserve'!G:G)+SUMIF('8) EYB - 2, 3&amp;4 YO'!$A:$A,Summary!$A24,'8) EYB - 2, 3&amp;4 YO'!R:R)</f>
        <v>867679.88300911</v>
      </c>
      <c r="X24" s="87">
        <f>SUMIF('1) SB - All Schools ISB '!$C:$C,Summary!$A24,'1) SB - All Schools ISB '!P:P)+SUMIF('2) SB - Growth Fund'!$A:$A,Summary!$A24,'2) SB - Growth Fund'!L:L)+SUMIF('4) HNB - Special Sch, AP, ARPs'!$A:$A,Summary!$A24,'4) HNB - Special Sch, AP, ARPs'!U:U)+SUMIF('5) HNB - SEN Support Fund'!$A:$A,Summary!$A24,'5) HNB - SEN Support Fund'!Q:Q)+SUMIF('6) HNB - Mainstream Banding'!$A:$A,Summary!$A24,'6) HNB - Mainstream Banding'!K:K)+SUMIF('7) EYB&amp;HNB - EY High Needs'!$A:$A,Summary!$A24,'7) EYB&amp;HNB - EY High Needs'!G:G)+SUMIF('9) PPG 2016-17'!$A:$A,Summary!$A24,'9) PPG 2016-17'!K:K)+SUMIF('10) EFA 2016-17'!$A:$A,Summary!$A24,'10) EFA 2016-17'!J:J)+SUMIF('3) SB - One Off Reserve'!$A:$A,Summary!$A24,'3) SB - One Off Reserve'!H:H)+SUMIF('8) EYB - 2, 3&amp;4 YO'!$A:$A,Summary!$A24,'8) EYB - 2, 3&amp;4 YO'!S:S)</f>
        <v>867679.88300911</v>
      </c>
      <c r="Y24" s="87">
        <f>SUMIF('1) SB - All Schools ISB '!$C:$C,Summary!$A24,'1) SB - All Schools ISB '!Q:Q)+SUMIF('2) SB - Growth Fund'!$A:$A,Summary!$A24,'2) SB - Growth Fund'!M:M)+SUMIF('4) HNB - Special Sch, AP, ARPs'!$A:$A,Summary!$A24,'4) HNB - Special Sch, AP, ARPs'!V:V)+SUMIF('5) HNB - SEN Support Fund'!$A:$A,Summary!$A24,'5) HNB - SEN Support Fund'!R:R)+SUMIF('6) HNB - Mainstream Banding'!$A:$A,Summary!$A24,'6) HNB - Mainstream Banding'!L:L)+SUMIF('7) EYB&amp;HNB - EY High Needs'!$A:$A,Summary!$A24,'7) EYB&amp;HNB - EY High Needs'!H:H)+SUMIF('9) PPG 2016-17'!$A:$A,Summary!$A24,'9) PPG 2016-17'!L:L)+SUMIF('10) EFA 2016-17'!$A:$A,Summary!$A24,'10) EFA 2016-17'!K:K)+SUMIF('3) SB - One Off Reserve'!$A:$A,Summary!$A24,'3) SB - One Off Reserve'!I:I)+SUMIF('8) EYB - 2, 3&amp;4 YO'!$A:$A,Summary!$A24,'8) EYB - 2, 3&amp;4 YO'!T:T)</f>
        <v>867679.88300911</v>
      </c>
      <c r="Z24" s="87">
        <f>SUMIF('1) SB - All Schools ISB '!$C:$C,Summary!$A24,'1) SB - All Schools ISB '!R:R)+SUMIF('2) SB - Growth Fund'!$A:$A,Summary!$A24,'2) SB - Growth Fund'!N:N)+SUMIF('4) HNB - Special Sch, AP, ARPs'!$A:$A,Summary!$A24,'4) HNB - Special Sch, AP, ARPs'!W:W)+SUMIF('5) HNB - SEN Support Fund'!$A:$A,Summary!$A24,'5) HNB - SEN Support Fund'!S:S)+SUMIF('6) HNB - Mainstream Banding'!$A:$A,Summary!$A24,'6) HNB - Mainstream Banding'!M:M)+SUMIF('7) EYB&amp;HNB - EY High Needs'!$A:$A,Summary!$A24,'7) EYB&amp;HNB - EY High Needs'!I:I)+SUMIF('9) PPG 2016-17'!$A:$A,Summary!$A24,'9) PPG 2016-17'!M:M)+SUMIF('10) EFA 2016-17'!$A:$A,Summary!$A24,'10) EFA 2016-17'!L:L)+SUMIF('3) SB - One Off Reserve'!$A:$A,Summary!$A24,'3) SB - One Off Reserve'!J:J)+SUMIF('8) EYB - 2, 3&amp;4 YO'!$A:$A,Summary!$A24,'8) EYB - 2, 3&amp;4 YO'!U:U)</f>
        <v>867679.88300911</v>
      </c>
      <c r="AA24" s="87">
        <f>SUMIF('1) SB - All Schools ISB '!$C:$C,Summary!$A24,'1) SB - All Schools ISB '!S:S)+SUMIF('2) SB - Growth Fund'!$A:$A,Summary!$A24,'2) SB - Growth Fund'!O:O)+SUMIF('4) HNB - Special Sch, AP, ARPs'!$A:$A,Summary!$A24,'4) HNB - Special Sch, AP, ARPs'!X:X)+SUMIF('5) HNB - SEN Support Fund'!$A:$A,Summary!$A24,'5) HNB - SEN Support Fund'!T:T)+SUMIF('6) HNB - Mainstream Banding'!$A:$A,Summary!$A24,'6) HNB - Mainstream Banding'!N:N)+SUMIF('7) EYB&amp;HNB - EY High Needs'!$A:$A,Summary!$A24,'7) EYB&amp;HNB - EY High Needs'!J:J)+SUMIF('9) PPG 2016-17'!$A:$A,Summary!$A24,'9) PPG 2016-17'!N:N)+SUMIF('10) EFA 2016-17'!$A:$A,Summary!$A24,'10) EFA 2016-17'!M:M)+SUMIF('3) SB - One Off Reserve'!$A:$A,Summary!$A24,'3) SB - One Off Reserve'!K:K)+SUMIF('8) EYB - 2, 3&amp;4 YO'!$A:$A,Summary!$A24,'8) EYB - 2, 3&amp;4 YO'!V:V)</f>
        <v>867679.88300911</v>
      </c>
      <c r="AB24" s="87">
        <f>SUMIF('1) SB - All Schools ISB '!$C:$C,Summary!$A24,'1) SB - All Schools ISB '!T:T)+SUMIF('2) SB - Growth Fund'!$A:$A,Summary!$A24,'2) SB - Growth Fund'!P:P)+SUMIF('4) HNB - Special Sch, AP, ARPs'!$A:$A,Summary!$A24,'4) HNB - Special Sch, AP, ARPs'!Y:Y)+SUMIF('5) HNB - SEN Support Fund'!$A:$A,Summary!$A24,'5) HNB - SEN Support Fund'!U:U)+SUMIF('6) HNB - Mainstream Banding'!$A:$A,Summary!$A24,'6) HNB - Mainstream Banding'!O:O)+SUMIF('7) EYB&amp;HNB - EY High Needs'!$A:$A,Summary!$A24,'7) EYB&amp;HNB - EY High Needs'!K:K)+SUMIF('9) PPG 2016-17'!$A:$A,Summary!$A24,'9) PPG 2016-17'!O:O)+SUMIF('10) EFA 2016-17'!$A:$A,Summary!$A24,'10) EFA 2016-17'!N:N)+SUMIF('3) SB - One Off Reserve'!$A:$A,Summary!$A24,'3) SB - One Off Reserve'!L:L)+SUMIF('8) EYB - 2, 3&amp;4 YO'!$A:$A,Summary!$A24,'8) EYB - 2, 3&amp;4 YO'!W:W)</f>
        <v>867679.88300911</v>
      </c>
      <c r="AC24" s="87">
        <f>SUMIF('1) SB - All Schools ISB '!$C:$C,Summary!$A24,'1) SB - All Schools ISB '!U:U)+SUMIF('2) SB - Growth Fund'!$A:$A,Summary!$A24,'2) SB - Growth Fund'!Q:Q)+SUMIF('4) HNB - Special Sch, AP, ARPs'!$A:$A,Summary!$A24,'4) HNB - Special Sch, AP, ARPs'!Z:Z)+SUMIF('5) HNB - SEN Support Fund'!$A:$A,Summary!$A24,'5) HNB - SEN Support Fund'!V:V)+SUMIF('6) HNB - Mainstream Banding'!$A:$A,Summary!$A24,'6) HNB - Mainstream Banding'!P:P)+SUMIF('7) EYB&amp;HNB - EY High Needs'!$A:$A,Summary!$A24,'7) EYB&amp;HNB - EY High Needs'!L:L)+SUMIF('9) PPG 2016-17'!$A:$A,Summary!$A24,'9) PPG 2016-17'!P:P)+SUMIF('10) EFA 2016-17'!$A:$A,Summary!$A24,'10) EFA 2016-17'!O:O)+SUMIF('3) SB - One Off Reserve'!$A:$A,Summary!$A24,'3) SB - One Off Reserve'!M:M)+SUMIF('8) EYB - 2, 3&amp;4 YO'!$A:$A,Summary!$A24,'8) EYB - 2, 3&amp;4 YO'!X:X)</f>
        <v>867679.88300911</v>
      </c>
      <c r="AD24" s="87">
        <f>SUMIF('1) SB - All Schools ISB '!$C:$C,Summary!$A24,'1) SB - All Schools ISB '!V:V)+SUMIF('2) SB - Growth Fund'!$A:$A,Summary!$A24,'2) SB - Growth Fund'!R:R)+SUMIF('4) HNB - Special Sch, AP, ARPs'!$A:$A,Summary!$A24,'4) HNB - Special Sch, AP, ARPs'!AA:AA)+SUMIF('5) HNB - SEN Support Fund'!$A:$A,Summary!$A24,'5) HNB - SEN Support Fund'!W:W)+SUMIF('6) HNB - Mainstream Banding'!$A:$A,Summary!$A24,'6) HNB - Mainstream Banding'!Q:Q)+SUMIF('7) EYB&amp;HNB - EY High Needs'!$A:$A,Summary!$A24,'7) EYB&amp;HNB - EY High Needs'!M:M)+SUMIF('9) PPG 2016-17'!$A:$A,Summary!$A24,'9) PPG 2016-17'!Q:Q)+SUMIF('10) EFA 2016-17'!$A:$A,Summary!$A24,'10) EFA 2016-17'!P:P)+SUMIF('3) SB - One Off Reserve'!$A:$A,Summary!$A24,'3) SB - One Off Reserve'!N:N)+SUMIF('8) EYB - 2, 3&amp;4 YO'!$A:$A,Summary!$A24,'8) EYB - 2, 3&amp;4 YO'!Y:Y)</f>
        <v>867679.88300911</v>
      </c>
      <c r="AE24" s="87">
        <f>SUMIF('1) SB - All Schools ISB '!$C:$C,Summary!$A24,'1) SB - All Schools ISB '!W:W)+SUMIF('2) SB - Growth Fund'!$A:$A,Summary!$A24,'2) SB - Growth Fund'!S:S)+SUMIF('4) HNB - Special Sch, AP, ARPs'!$A:$A,Summary!$A24,'4) HNB - Special Sch, AP, ARPs'!AB:AB)+SUMIF('5) HNB - SEN Support Fund'!$A:$A,Summary!$A24,'5) HNB - SEN Support Fund'!X:X)+SUMIF('6) HNB - Mainstream Banding'!$A:$A,Summary!$A24,'6) HNB - Mainstream Banding'!R:R)+SUMIF('7) EYB&amp;HNB - EY High Needs'!$A:$A,Summary!$A24,'7) EYB&amp;HNB - EY High Needs'!N:N)+SUMIF('9) PPG 2016-17'!$A:$A,Summary!$A24,'9) PPG 2016-17'!R:R)+SUMIF('10) EFA 2016-17'!$A:$A,Summary!$A24,'10) EFA 2016-17'!Q:Q)+SUMIF('3) SB - One Off Reserve'!$A:$A,Summary!$A24,'3) SB - One Off Reserve'!O:O)+SUMIF('8) EYB - 2, 3&amp;4 YO'!$A:$A,Summary!$A24,'8) EYB - 2, 3&amp;4 YO'!Z:Z)</f>
        <v>357279.95182728057</v>
      </c>
      <c r="AG24" s="96">
        <v>10238933.039028568</v>
      </c>
      <c r="AH24" s="223">
        <v>10238933.039028568</v>
      </c>
      <c r="AI24" s="223">
        <f t="shared" si="3"/>
        <v>10238933.039028568</v>
      </c>
      <c r="AJ24" s="56">
        <f t="shared" si="4"/>
        <v>0</v>
      </c>
    </row>
    <row r="25" spans="1:36" ht="15" x14ac:dyDescent="0.25">
      <c r="A25" s="7">
        <v>3077007</v>
      </c>
      <c r="B25" s="37" t="s">
        <v>170</v>
      </c>
      <c r="C25" s="96">
        <f>SUMIF('1) SB - All Schools ISB '!C:C,Summary!A25,'1) SB - All Schools ISB '!K:K)</f>
        <v>0</v>
      </c>
      <c r="D25" s="41">
        <f>SUMIF('4) HNB - Special Sch, AP, ARPs'!A:A,Summary!A25,'4) HNB - Special Sch, AP, ARPs'!C:C)</f>
        <v>1524166.6666666667</v>
      </c>
      <c r="E25" s="90">
        <f t="shared" si="0"/>
        <v>1524166.6666666667</v>
      </c>
      <c r="F25" s="88"/>
      <c r="G25" s="91">
        <f>SUMIF('6) HNB - Mainstream Banding'!A:A,Summary!A25,'6) HNB - Mainstream Banding'!E:E)</f>
        <v>0</v>
      </c>
      <c r="H25" s="41">
        <f>SUMIF('4) HNB - Special Sch, AP, ARPs'!A:A,Summary!A25,'4) HNB - Special Sch, AP, ARPs'!E:E)+SUMIF('4) HNB - Special Sch, AP, ARPs'!A:A,Summary!A25,'4) HNB - Special Sch, AP, ARPs'!F:F)-N25</f>
        <v>2240498.7906245468</v>
      </c>
      <c r="I25" s="41">
        <f>SUMIF('5) HNB - SEN Support Fund'!A:A,Summary!A25,'5) HNB - SEN Support Fund'!L:L)</f>
        <v>0</v>
      </c>
      <c r="J25" s="41"/>
      <c r="K25" s="96">
        <f>SUMIF('8) EYB - 2, 3&amp;4 YO'!A:A,A25,'8) EYB - 2, 3&amp;4 YO'!N:N)</f>
        <v>0</v>
      </c>
      <c r="L25" s="96">
        <f>SUMIF('2) SB - Growth Fund'!A:A,Summary!A25,'2) SB - Growth Fund'!G:G)</f>
        <v>0</v>
      </c>
      <c r="M25" s="96">
        <f>SUMIF('3) SB - One Off Reserve'!A:A,Summary!A25,'3) SB - One Off Reserve'!D:D)</f>
        <v>0</v>
      </c>
      <c r="N25" s="96">
        <f>SUMIF('10) EFA 2016-17'!A:A,Summary!A25,'10) EFA 2016-17'!C:C)</f>
        <v>0</v>
      </c>
      <c r="O25" s="96">
        <f>SUMIF('10) EFA 2016-17'!A:A,Summary!A25,'10) EFA 2016-17'!D:D)</f>
        <v>0</v>
      </c>
      <c r="P25" s="96">
        <f>SUMIF('9) PPG 2016-17'!A:A,Summary!A25,'9) PPG 2016-17'!F:F)</f>
        <v>91080</v>
      </c>
      <c r="Q25" s="96">
        <f t="shared" si="1"/>
        <v>2331578.7906245468</v>
      </c>
      <c r="R25" s="88"/>
      <c r="S25" s="96">
        <f t="shared" si="2"/>
        <v>3855745.4572912138</v>
      </c>
      <c r="T25" s="87">
        <f>SUMIF('1) SB - All Schools ISB '!$C:$C,Summary!$A25,'1) SB - All Schools ISB '!L:L)+SUMIF('2) SB - Growth Fund'!$A:$A,Summary!$A25,'2) SB - Growth Fund'!H:H)+SUMIF('4) HNB - Special Sch, AP, ARPs'!$A:$A,Summary!$A25,'4) HNB - Special Sch, AP, ARPs'!Q:Q)+SUMIF('5) HNB - SEN Support Fund'!$A:$A,Summary!$A25,'5) HNB - SEN Support Fund'!M:M)+SUMIF('6) HNB - Mainstream Banding'!$A:$A,Summary!$A25,'6) HNB - Mainstream Banding'!G:G)+SUMIF('7) EYB&amp;HNB - EY High Needs'!$A:$A,Summary!$A25,'7) EYB&amp;HNB - EY High Needs'!C:C)+SUMIF('9) PPG 2016-17'!$A:$A,Summary!$A25,'9) PPG 2016-17'!G:G)+SUMIF('10) EFA 2016-17'!$A:$A,Summary!$A25,'10) EFA 2016-17'!F:F)+SUMIF('3) SB - One Off Reserve'!$A:$A,Summary!$A25,'3) SB - One Off Reserve'!D:D)+SUMIF('8) EYB - 2, 3&amp;4 YO'!$A:$A,Summary!$A25,'8) EYB - 2, 3&amp;4 YO'!O:O)</f>
        <v>1534640.8666666667</v>
      </c>
      <c r="U25" s="87">
        <f>SUMIF('1) SB - All Schools ISB '!$C:$C,Summary!$A25,'1) SB - All Schools ISB '!M:M)+SUMIF('2) SB - Growth Fund'!$A:$A,Summary!$A25,'2) SB - Growth Fund'!I:I)+SUMIF('4) HNB - Special Sch, AP, ARPs'!$A:$A,Summary!$A25,'4) HNB - Special Sch, AP, ARPs'!R:R)+SUMIF('5) HNB - SEN Support Fund'!$A:$A,Summary!$A25,'5) HNB - SEN Support Fund'!N:N)+SUMIF('6) HNB - Mainstream Banding'!$A:$A,Summary!$A25,'6) HNB - Mainstream Banding'!H:H)+SUMIF('7) EYB&amp;HNB - EY High Needs'!$A:$A,Summary!$A25,'7) EYB&amp;HNB - EY High Needs'!D:D)+SUMIF('9) PPG 2016-17'!$A:$A,Summary!$A25,'9) PPG 2016-17'!H:H)+SUMIF('10) EFA 2016-17'!$A:$A,Summary!$A25,'10) EFA 2016-17'!G:G)+SUMIF('3) SB - One Off Reserve'!$A:$A,Summary!$A25,'3) SB - One Off Reserve'!E:E)+SUMIF('8) EYB - 2, 3&amp;4 YO'!$A:$A,Summary!$A25,'8) EYB - 2, 3&amp;4 YO'!P:P)</f>
        <v>381158.26510409114</v>
      </c>
      <c r="V25" s="87">
        <f>SUMIF('1) SB - All Schools ISB '!$C:$C,Summary!$A25,'1) SB - All Schools ISB '!N:N)+SUMIF('2) SB - Growth Fund'!$A:$A,Summary!$A25,'2) SB - Growth Fund'!J:J)+SUMIF('4) HNB - Special Sch, AP, ARPs'!$A:$A,Summary!$A25,'4) HNB - Special Sch, AP, ARPs'!S:S)+SUMIF('5) HNB - SEN Support Fund'!$A:$A,Summary!$A25,'5) HNB - SEN Support Fund'!O:O)+SUMIF('6) HNB - Mainstream Banding'!$A:$A,Summary!$A25,'6) HNB - Mainstream Banding'!I:I)+SUMIF('7) EYB&amp;HNB - EY High Needs'!$A:$A,Summary!$A25,'7) EYB&amp;HNB - EY High Needs'!E:E)+SUMIF('9) PPG 2016-17'!$A:$A,Summary!$A25,'9) PPG 2016-17'!I:I)+SUMIF('10) EFA 2016-17'!$A:$A,Summary!$A25,'10) EFA 2016-17'!H:H)+SUMIF('3) SB - One Off Reserve'!$A:$A,Summary!$A25,'3) SB - One Off Reserve'!F:F)+SUMIF('8) EYB - 2, 3&amp;4 YO'!$A:$A,Summary!$A25,'8) EYB - 2, 3&amp;4 YO'!Q:Q)</f>
        <v>194450.03255204557</v>
      </c>
      <c r="W25" s="87">
        <f>SUMIF('1) SB - All Schools ISB '!$C:$C,Summary!$A25,'1) SB - All Schools ISB '!O:O)+SUMIF('2) SB - Growth Fund'!$A:$A,Summary!$A25,'2) SB - Growth Fund'!K:K)+SUMIF('4) HNB - Special Sch, AP, ARPs'!$A:$A,Summary!$A25,'4) HNB - Special Sch, AP, ARPs'!T:T)+SUMIF('5) HNB - SEN Support Fund'!$A:$A,Summary!$A25,'5) HNB - SEN Support Fund'!P:P)+SUMIF('6) HNB - Mainstream Banding'!$A:$A,Summary!$A25,'6) HNB - Mainstream Banding'!J:J)+SUMIF('7) EYB&amp;HNB - EY High Needs'!$A:$A,Summary!$A25,'7) EYB&amp;HNB - EY High Needs'!F:F)+SUMIF('9) PPG 2016-17'!$A:$A,Summary!$A25,'9) PPG 2016-17'!J:J)+SUMIF('10) EFA 2016-17'!$A:$A,Summary!$A25,'10) EFA 2016-17'!I:I)+SUMIF('3) SB - One Off Reserve'!$A:$A,Summary!$A25,'3) SB - One Off Reserve'!G:G)+SUMIF('8) EYB - 2, 3&amp;4 YO'!$A:$A,Summary!$A25,'8) EYB - 2, 3&amp;4 YO'!R:R)</f>
        <v>194450.03255204557</v>
      </c>
      <c r="X25" s="87">
        <f>SUMIF('1) SB - All Schools ISB '!$C:$C,Summary!$A25,'1) SB - All Schools ISB '!P:P)+SUMIF('2) SB - Growth Fund'!$A:$A,Summary!$A25,'2) SB - Growth Fund'!L:L)+SUMIF('4) HNB - Special Sch, AP, ARPs'!$A:$A,Summary!$A25,'4) HNB - Special Sch, AP, ARPs'!U:U)+SUMIF('5) HNB - SEN Support Fund'!$A:$A,Summary!$A25,'5) HNB - SEN Support Fund'!Q:Q)+SUMIF('6) HNB - Mainstream Banding'!$A:$A,Summary!$A25,'6) HNB - Mainstream Banding'!K:K)+SUMIF('7) EYB&amp;HNB - EY High Needs'!$A:$A,Summary!$A25,'7) EYB&amp;HNB - EY High Needs'!G:G)+SUMIF('9) PPG 2016-17'!$A:$A,Summary!$A25,'9) PPG 2016-17'!K:K)+SUMIF('10) EFA 2016-17'!$A:$A,Summary!$A25,'10) EFA 2016-17'!J:J)+SUMIF('3) SB - One Off Reserve'!$A:$A,Summary!$A25,'3) SB - One Off Reserve'!H:H)+SUMIF('8) EYB - 2, 3&amp;4 YO'!$A:$A,Summary!$A25,'8) EYB - 2, 3&amp;4 YO'!S:S)</f>
        <v>194450.03255204557</v>
      </c>
      <c r="Y25" s="87">
        <f>SUMIF('1) SB - All Schools ISB '!$C:$C,Summary!$A25,'1) SB - All Schools ISB '!Q:Q)+SUMIF('2) SB - Growth Fund'!$A:$A,Summary!$A25,'2) SB - Growth Fund'!M:M)+SUMIF('4) HNB - Special Sch, AP, ARPs'!$A:$A,Summary!$A25,'4) HNB - Special Sch, AP, ARPs'!V:V)+SUMIF('5) HNB - SEN Support Fund'!$A:$A,Summary!$A25,'5) HNB - SEN Support Fund'!R:R)+SUMIF('6) HNB - Mainstream Banding'!$A:$A,Summary!$A25,'6) HNB - Mainstream Banding'!L:L)+SUMIF('7) EYB&amp;HNB - EY High Needs'!$A:$A,Summary!$A25,'7) EYB&amp;HNB - EY High Needs'!H:H)+SUMIF('9) PPG 2016-17'!$A:$A,Summary!$A25,'9) PPG 2016-17'!L:L)+SUMIF('10) EFA 2016-17'!$A:$A,Summary!$A25,'10) EFA 2016-17'!K:K)+SUMIF('3) SB - One Off Reserve'!$A:$A,Summary!$A25,'3) SB - One Off Reserve'!I:I)+SUMIF('8) EYB - 2, 3&amp;4 YO'!$A:$A,Summary!$A25,'8) EYB - 2, 3&amp;4 YO'!T:T)</f>
        <v>194450.03255204557</v>
      </c>
      <c r="Z25" s="87">
        <f>SUMIF('1) SB - All Schools ISB '!$C:$C,Summary!$A25,'1) SB - All Schools ISB '!R:R)+SUMIF('2) SB - Growth Fund'!$A:$A,Summary!$A25,'2) SB - Growth Fund'!N:N)+SUMIF('4) HNB - Special Sch, AP, ARPs'!$A:$A,Summary!$A25,'4) HNB - Special Sch, AP, ARPs'!W:W)+SUMIF('5) HNB - SEN Support Fund'!$A:$A,Summary!$A25,'5) HNB - SEN Support Fund'!S:S)+SUMIF('6) HNB - Mainstream Banding'!$A:$A,Summary!$A25,'6) HNB - Mainstream Banding'!M:M)+SUMIF('7) EYB&amp;HNB - EY High Needs'!$A:$A,Summary!$A25,'7) EYB&amp;HNB - EY High Needs'!I:I)+SUMIF('9) PPG 2016-17'!$A:$A,Summary!$A25,'9) PPG 2016-17'!M:M)+SUMIF('10) EFA 2016-17'!$A:$A,Summary!$A25,'10) EFA 2016-17'!L:L)+SUMIF('3) SB - One Off Reserve'!$A:$A,Summary!$A25,'3) SB - One Off Reserve'!J:J)+SUMIF('8) EYB - 2, 3&amp;4 YO'!$A:$A,Summary!$A25,'8) EYB - 2, 3&amp;4 YO'!U:U)</f>
        <v>194450.03255204557</v>
      </c>
      <c r="AA25" s="87">
        <f>SUMIF('1) SB - All Schools ISB '!$C:$C,Summary!$A25,'1) SB - All Schools ISB '!S:S)+SUMIF('2) SB - Growth Fund'!$A:$A,Summary!$A25,'2) SB - Growth Fund'!O:O)+SUMIF('4) HNB - Special Sch, AP, ARPs'!$A:$A,Summary!$A25,'4) HNB - Special Sch, AP, ARPs'!X:X)+SUMIF('5) HNB - SEN Support Fund'!$A:$A,Summary!$A25,'5) HNB - SEN Support Fund'!T:T)+SUMIF('6) HNB - Mainstream Banding'!$A:$A,Summary!$A25,'6) HNB - Mainstream Banding'!N:N)+SUMIF('7) EYB&amp;HNB - EY High Needs'!$A:$A,Summary!$A25,'7) EYB&amp;HNB - EY High Needs'!J:J)+SUMIF('9) PPG 2016-17'!$A:$A,Summary!$A25,'9) PPG 2016-17'!N:N)+SUMIF('10) EFA 2016-17'!$A:$A,Summary!$A25,'10) EFA 2016-17'!M:M)+SUMIF('3) SB - One Off Reserve'!$A:$A,Summary!$A25,'3) SB - One Off Reserve'!K:K)+SUMIF('8) EYB - 2, 3&amp;4 YO'!$A:$A,Summary!$A25,'8) EYB - 2, 3&amp;4 YO'!V:V)</f>
        <v>194450.03255204557</v>
      </c>
      <c r="AB25" s="87">
        <f>SUMIF('1) SB - All Schools ISB '!$C:$C,Summary!$A25,'1) SB - All Schools ISB '!T:T)+SUMIF('2) SB - Growth Fund'!$A:$A,Summary!$A25,'2) SB - Growth Fund'!P:P)+SUMIF('4) HNB - Special Sch, AP, ARPs'!$A:$A,Summary!$A25,'4) HNB - Special Sch, AP, ARPs'!Y:Y)+SUMIF('5) HNB - SEN Support Fund'!$A:$A,Summary!$A25,'5) HNB - SEN Support Fund'!U:U)+SUMIF('6) HNB - Mainstream Banding'!$A:$A,Summary!$A25,'6) HNB - Mainstream Banding'!O:O)+SUMIF('7) EYB&amp;HNB - EY High Needs'!$A:$A,Summary!$A25,'7) EYB&amp;HNB - EY High Needs'!K:K)+SUMIF('9) PPG 2016-17'!$A:$A,Summary!$A25,'9) PPG 2016-17'!O:O)+SUMIF('10) EFA 2016-17'!$A:$A,Summary!$A25,'10) EFA 2016-17'!N:N)+SUMIF('3) SB - One Off Reserve'!$A:$A,Summary!$A25,'3) SB - One Off Reserve'!L:L)+SUMIF('8) EYB - 2, 3&amp;4 YO'!$A:$A,Summary!$A25,'8) EYB - 2, 3&amp;4 YO'!W:W)</f>
        <v>194450.03255204557</v>
      </c>
      <c r="AC25" s="87">
        <f>SUMIF('1) SB - All Schools ISB '!$C:$C,Summary!$A25,'1) SB - All Schools ISB '!U:U)+SUMIF('2) SB - Growth Fund'!$A:$A,Summary!$A25,'2) SB - Growth Fund'!Q:Q)+SUMIF('4) HNB - Special Sch, AP, ARPs'!$A:$A,Summary!$A25,'4) HNB - Special Sch, AP, ARPs'!Z:Z)+SUMIF('5) HNB - SEN Support Fund'!$A:$A,Summary!$A25,'5) HNB - SEN Support Fund'!V:V)+SUMIF('6) HNB - Mainstream Banding'!$A:$A,Summary!$A25,'6) HNB - Mainstream Banding'!P:P)+SUMIF('7) EYB&amp;HNB - EY High Needs'!$A:$A,Summary!$A25,'7) EYB&amp;HNB - EY High Needs'!L:L)+SUMIF('9) PPG 2016-17'!$A:$A,Summary!$A25,'9) PPG 2016-17'!P:P)+SUMIF('10) EFA 2016-17'!$A:$A,Summary!$A25,'10) EFA 2016-17'!O:O)+SUMIF('3) SB - One Off Reserve'!$A:$A,Summary!$A25,'3) SB - One Off Reserve'!M:M)+SUMIF('8) EYB - 2, 3&amp;4 YO'!$A:$A,Summary!$A25,'8) EYB - 2, 3&amp;4 YO'!X:X)</f>
        <v>194450.03255204557</v>
      </c>
      <c r="AD25" s="87">
        <f>SUMIF('1) SB - All Schools ISB '!$C:$C,Summary!$A25,'1) SB - All Schools ISB '!V:V)+SUMIF('2) SB - Growth Fund'!$A:$A,Summary!$A25,'2) SB - Growth Fund'!R:R)+SUMIF('4) HNB - Special Sch, AP, ARPs'!$A:$A,Summary!$A25,'4) HNB - Special Sch, AP, ARPs'!AA:AA)+SUMIF('5) HNB - SEN Support Fund'!$A:$A,Summary!$A25,'5) HNB - SEN Support Fund'!W:W)+SUMIF('6) HNB - Mainstream Banding'!$A:$A,Summary!$A25,'6) HNB - Mainstream Banding'!Q:Q)+SUMIF('7) EYB&amp;HNB - EY High Needs'!$A:$A,Summary!$A25,'7) EYB&amp;HNB - EY High Needs'!M:M)+SUMIF('9) PPG 2016-17'!$A:$A,Summary!$A25,'9) PPG 2016-17'!Q:Q)+SUMIF('10) EFA 2016-17'!$A:$A,Summary!$A25,'10) EFA 2016-17'!P:P)+SUMIF('3) SB - One Off Reserve'!$A:$A,Summary!$A25,'3) SB - One Off Reserve'!N:N)+SUMIF('8) EYB - 2, 3&amp;4 YO'!$A:$A,Summary!$A25,'8) EYB - 2, 3&amp;4 YO'!Y:Y)</f>
        <v>194450.03255204557</v>
      </c>
      <c r="AE25" s="87">
        <f>SUMIF('1) SB - All Schools ISB '!$C:$C,Summary!$A25,'1) SB - All Schools ISB '!W:W)+SUMIF('2) SB - Growth Fund'!$A:$A,Summary!$A25,'2) SB - Growth Fund'!S:S)+SUMIF('4) HNB - Special Sch, AP, ARPs'!$A:$A,Summary!$A25,'4) HNB - Special Sch, AP, ARPs'!AB:AB)+SUMIF('5) HNB - SEN Support Fund'!$A:$A,Summary!$A25,'5) HNB - SEN Support Fund'!X:X)+SUMIF('6) HNB - Mainstream Banding'!$A:$A,Summary!$A25,'6) HNB - Mainstream Banding'!R:R)+SUMIF('7) EYB&amp;HNB - EY High Needs'!$A:$A,Summary!$A25,'7) EYB&amp;HNB - EY High Needs'!N:N)+SUMIF('9) PPG 2016-17'!$A:$A,Summary!$A25,'9) PPG 2016-17'!R:R)+SUMIF('10) EFA 2016-17'!$A:$A,Summary!$A25,'10) EFA 2016-17'!Q:Q)+SUMIF('3) SB - One Off Reserve'!$A:$A,Summary!$A25,'3) SB - One Off Reserve'!O:O)+SUMIF('8) EYB - 2, 3&amp;4 YO'!$A:$A,Summary!$A25,'8) EYB - 2, 3&amp;4 YO'!Z:Z)</f>
        <v>189896.03255204557</v>
      </c>
      <c r="AG25" s="96">
        <v>3855745.4572912138</v>
      </c>
      <c r="AH25" s="223">
        <v>3855745.4572912138</v>
      </c>
      <c r="AI25" s="223">
        <f t="shared" si="3"/>
        <v>3855745.4572912138</v>
      </c>
      <c r="AJ25" s="56">
        <f t="shared" si="4"/>
        <v>0</v>
      </c>
    </row>
    <row r="26" spans="1:36" ht="15" x14ac:dyDescent="0.25">
      <c r="A26" s="7">
        <v>3073513</v>
      </c>
      <c r="B26" s="37" t="s">
        <v>298</v>
      </c>
      <c r="C26" s="96">
        <f>SUMIF('1) SB - All Schools ISB '!C:C,Summary!A26,'1) SB - All Schools ISB '!K:K)</f>
        <v>3091535.3758918522</v>
      </c>
      <c r="D26" s="41">
        <f>SUMIF('4) HNB - Special Sch, AP, ARPs'!A:A,Summary!A26,'4) HNB - Special Sch, AP, ARPs'!C:C)</f>
        <v>0</v>
      </c>
      <c r="E26" s="90">
        <f t="shared" si="0"/>
        <v>3091535.3758918522</v>
      </c>
      <c r="F26" s="88"/>
      <c r="G26" s="91">
        <f>SUMIF('6) HNB - Mainstream Banding'!A:A,Summary!A26,'6) HNB - Mainstream Banding'!E:E)</f>
        <v>59827.03</v>
      </c>
      <c r="H26" s="41">
        <f>SUMIF('4) HNB - Special Sch, AP, ARPs'!A:A,Summary!A26,'4) HNB - Special Sch, AP, ARPs'!E:E)+SUMIF('4) HNB - Special Sch, AP, ARPs'!A:A,Summary!A26,'4) HNB - Special Sch, AP, ARPs'!F:F)</f>
        <v>0</v>
      </c>
      <c r="I26" s="41">
        <f>SUMIF('5) HNB - SEN Support Fund'!A:A,Summary!A26,'5) HNB - SEN Support Fund'!L:L)</f>
        <v>4335</v>
      </c>
      <c r="J26" s="41"/>
      <c r="K26" s="96">
        <f>SUMIF('8) EYB - 2, 3&amp;4 YO'!A:A,A26,'8) EYB - 2, 3&amp;4 YO'!N:N)</f>
        <v>181544.99999999997</v>
      </c>
      <c r="L26" s="96">
        <f>SUMIF('2) SB - Growth Fund'!A:A,Summary!A26,'2) SB - Growth Fund'!G:G)</f>
        <v>60100</v>
      </c>
      <c r="M26" s="96">
        <f>SUMIF('3) SB - One Off Reserve'!A:A,Summary!A26,'3) SB - One Off Reserve'!D:D)</f>
        <v>8137.3241844666836</v>
      </c>
      <c r="N26" s="96">
        <f>SUMIF('10) EFA 2016-17'!A:A,Summary!A26,'10) EFA 2016-17'!C:C)</f>
        <v>0</v>
      </c>
      <c r="O26" s="96">
        <f>SUMIF('10) EFA 2016-17'!A:A,Summary!A26,'10) EFA 2016-17'!D:D)</f>
        <v>0</v>
      </c>
      <c r="P26" s="96">
        <f>SUMIF('9) PPG 2016-17'!A:A,Summary!A26,'9) PPG 2016-17'!F:F)</f>
        <v>147980</v>
      </c>
      <c r="Q26" s="96">
        <f t="shared" si="1"/>
        <v>461924.35418446665</v>
      </c>
      <c r="R26" s="88"/>
      <c r="S26" s="96">
        <f t="shared" si="2"/>
        <v>3553459.7300763186</v>
      </c>
      <c r="T26" s="87">
        <f>SUMIF('1) SB - All Schools ISB '!$C:$C,Summary!$A26,'1) SB - All Schools ISB '!L:L)+SUMIF('2) SB - Growth Fund'!$A:$A,Summary!$A26,'2) SB - Growth Fund'!H:H)+SUMIF('4) HNB - Special Sch, AP, ARPs'!$A:$A,Summary!$A26,'4) HNB - Special Sch, AP, ARPs'!Q:Q)+SUMIF('5) HNB - SEN Support Fund'!$A:$A,Summary!$A26,'5) HNB - SEN Support Fund'!M:M)+SUMIF('6) HNB - Mainstream Banding'!$A:$A,Summary!$A26,'6) HNB - Mainstream Banding'!G:G)+SUMIF('7) EYB&amp;HNB - EY High Needs'!$A:$A,Summary!$A26,'7) EYB&amp;HNB - EY High Needs'!C:C)+SUMIF('9) PPG 2016-17'!$A:$A,Summary!$A26,'9) PPG 2016-17'!G:G)+SUMIF('10) EFA 2016-17'!$A:$A,Summary!$A26,'10) EFA 2016-17'!F:F)+SUMIF('3) SB - One Off Reserve'!$A:$A,Summary!$A26,'3) SB - One Off Reserve'!D:D)+SUMIF('8) EYB - 2, 3&amp;4 YO'!$A:$A,Summary!$A26,'8) EYB - 2, 3&amp;4 YO'!O:O)</f>
        <v>469037.9008620297</v>
      </c>
      <c r="U26" s="87">
        <f>SUMIF('1) SB - All Schools ISB '!$C:$C,Summary!$A26,'1) SB - All Schools ISB '!M:M)+SUMIF('2) SB - Growth Fund'!$A:$A,Summary!$A26,'2) SB - Growth Fund'!I:I)+SUMIF('4) HNB - Special Sch, AP, ARPs'!$A:$A,Summary!$A26,'4) HNB - Special Sch, AP, ARPs'!R:R)+SUMIF('5) HNB - SEN Support Fund'!$A:$A,Summary!$A26,'5) HNB - SEN Support Fund'!N:N)+SUMIF('6) HNB - Mainstream Banding'!$A:$A,Summary!$A26,'6) HNB - Mainstream Banding'!H:H)+SUMIF('7) EYB&amp;HNB - EY High Needs'!$A:$A,Summary!$A26,'7) EYB&amp;HNB - EY High Needs'!D:D)+SUMIF('9) PPG 2016-17'!$A:$A,Summary!$A26,'9) PPG 2016-17'!H:H)+SUMIF('10) EFA 2016-17'!$A:$A,Summary!$A26,'10) EFA 2016-17'!G:G)+SUMIF('3) SB - One Off Reserve'!$A:$A,Summary!$A26,'3) SB - One Off Reserve'!E:E)+SUMIF('8) EYB - 2, 3&amp;4 YO'!$A:$A,Summary!$A26,'8) EYB - 2, 3&amp;4 YO'!P:P)</f>
        <v>296243.90450080746</v>
      </c>
      <c r="V26" s="87">
        <f>SUMIF('1) SB - All Schools ISB '!$C:$C,Summary!$A26,'1) SB - All Schools ISB '!N:N)+SUMIF('2) SB - Growth Fund'!$A:$A,Summary!$A26,'2) SB - Growth Fund'!J:J)+SUMIF('4) HNB - Special Sch, AP, ARPs'!$A:$A,Summary!$A26,'4) HNB - Special Sch, AP, ARPs'!S:S)+SUMIF('5) HNB - SEN Support Fund'!$A:$A,Summary!$A26,'5) HNB - SEN Support Fund'!O:O)+SUMIF('6) HNB - Mainstream Banding'!$A:$A,Summary!$A26,'6) HNB - Mainstream Banding'!I:I)+SUMIF('7) EYB&amp;HNB - EY High Needs'!$A:$A,Summary!$A26,'7) EYB&amp;HNB - EY High Needs'!E:E)+SUMIF('9) PPG 2016-17'!$A:$A,Summary!$A26,'9) PPG 2016-17'!I:I)+SUMIF('10) EFA 2016-17'!$A:$A,Summary!$A26,'10) EFA 2016-17'!H:H)+SUMIF('3) SB - One Off Reserve'!$A:$A,Summary!$A26,'3) SB - One Off Reserve'!F:F)+SUMIF('8) EYB - 2, 3&amp;4 YO'!$A:$A,Summary!$A26,'8) EYB - 2, 3&amp;4 YO'!Q:Q)</f>
        <v>296243.90450080746</v>
      </c>
      <c r="W26" s="87">
        <f>SUMIF('1) SB - All Schools ISB '!$C:$C,Summary!$A26,'1) SB - All Schools ISB '!O:O)+SUMIF('2) SB - Growth Fund'!$A:$A,Summary!$A26,'2) SB - Growth Fund'!K:K)+SUMIF('4) HNB - Special Sch, AP, ARPs'!$A:$A,Summary!$A26,'4) HNB - Special Sch, AP, ARPs'!T:T)+SUMIF('5) HNB - SEN Support Fund'!$A:$A,Summary!$A26,'5) HNB - SEN Support Fund'!P:P)+SUMIF('6) HNB - Mainstream Banding'!$A:$A,Summary!$A26,'6) HNB - Mainstream Banding'!J:J)+SUMIF('7) EYB&amp;HNB - EY High Needs'!$A:$A,Summary!$A26,'7) EYB&amp;HNB - EY High Needs'!F:F)+SUMIF('9) PPG 2016-17'!$A:$A,Summary!$A26,'9) PPG 2016-17'!J:J)+SUMIF('10) EFA 2016-17'!$A:$A,Summary!$A26,'10) EFA 2016-17'!I:I)+SUMIF('3) SB - One Off Reserve'!$A:$A,Summary!$A26,'3) SB - One Off Reserve'!G:G)+SUMIF('8) EYB - 2, 3&amp;4 YO'!$A:$A,Summary!$A26,'8) EYB - 2, 3&amp;4 YO'!R:R)</f>
        <v>296243.90450080746</v>
      </c>
      <c r="X26" s="87">
        <f>SUMIF('1) SB - All Schools ISB '!$C:$C,Summary!$A26,'1) SB - All Schools ISB '!P:P)+SUMIF('2) SB - Growth Fund'!$A:$A,Summary!$A26,'2) SB - Growth Fund'!L:L)+SUMIF('4) HNB - Special Sch, AP, ARPs'!$A:$A,Summary!$A26,'4) HNB - Special Sch, AP, ARPs'!U:U)+SUMIF('5) HNB - SEN Support Fund'!$A:$A,Summary!$A26,'5) HNB - SEN Support Fund'!Q:Q)+SUMIF('6) HNB - Mainstream Banding'!$A:$A,Summary!$A26,'6) HNB - Mainstream Banding'!K:K)+SUMIF('7) EYB&amp;HNB - EY High Needs'!$A:$A,Summary!$A26,'7) EYB&amp;HNB - EY High Needs'!G:G)+SUMIF('9) PPG 2016-17'!$A:$A,Summary!$A26,'9) PPG 2016-17'!K:K)+SUMIF('10) EFA 2016-17'!$A:$A,Summary!$A26,'10) EFA 2016-17'!J:J)+SUMIF('3) SB - One Off Reserve'!$A:$A,Summary!$A26,'3) SB - One Off Reserve'!H:H)+SUMIF('8) EYB - 2, 3&amp;4 YO'!$A:$A,Summary!$A26,'8) EYB - 2, 3&amp;4 YO'!S:S)</f>
        <v>296243.90450080746</v>
      </c>
      <c r="Y26" s="87">
        <f>SUMIF('1) SB - All Schools ISB '!$C:$C,Summary!$A26,'1) SB - All Schools ISB '!Q:Q)+SUMIF('2) SB - Growth Fund'!$A:$A,Summary!$A26,'2) SB - Growth Fund'!M:M)+SUMIF('4) HNB - Special Sch, AP, ARPs'!$A:$A,Summary!$A26,'4) HNB - Special Sch, AP, ARPs'!V:V)+SUMIF('5) HNB - SEN Support Fund'!$A:$A,Summary!$A26,'5) HNB - SEN Support Fund'!R:R)+SUMIF('6) HNB - Mainstream Banding'!$A:$A,Summary!$A26,'6) HNB - Mainstream Banding'!L:L)+SUMIF('7) EYB&amp;HNB - EY High Needs'!$A:$A,Summary!$A26,'7) EYB&amp;HNB - EY High Needs'!H:H)+SUMIF('9) PPG 2016-17'!$A:$A,Summary!$A26,'9) PPG 2016-17'!L:L)+SUMIF('10) EFA 2016-17'!$A:$A,Summary!$A26,'10) EFA 2016-17'!K:K)+SUMIF('3) SB - One Off Reserve'!$A:$A,Summary!$A26,'3) SB - One Off Reserve'!I:I)+SUMIF('8) EYB - 2, 3&amp;4 YO'!$A:$A,Summary!$A26,'8) EYB - 2, 3&amp;4 YO'!T:T)</f>
        <v>296243.90450080746</v>
      </c>
      <c r="Z26" s="87">
        <f>SUMIF('1) SB - All Schools ISB '!$C:$C,Summary!$A26,'1) SB - All Schools ISB '!R:R)+SUMIF('2) SB - Growth Fund'!$A:$A,Summary!$A26,'2) SB - Growth Fund'!N:N)+SUMIF('4) HNB - Special Sch, AP, ARPs'!$A:$A,Summary!$A26,'4) HNB - Special Sch, AP, ARPs'!W:W)+SUMIF('5) HNB - SEN Support Fund'!$A:$A,Summary!$A26,'5) HNB - SEN Support Fund'!S:S)+SUMIF('6) HNB - Mainstream Banding'!$A:$A,Summary!$A26,'6) HNB - Mainstream Banding'!M:M)+SUMIF('7) EYB&amp;HNB - EY High Needs'!$A:$A,Summary!$A26,'7) EYB&amp;HNB - EY High Needs'!I:I)+SUMIF('9) PPG 2016-17'!$A:$A,Summary!$A26,'9) PPG 2016-17'!M:M)+SUMIF('10) EFA 2016-17'!$A:$A,Summary!$A26,'10) EFA 2016-17'!L:L)+SUMIF('3) SB - One Off Reserve'!$A:$A,Summary!$A26,'3) SB - One Off Reserve'!J:J)+SUMIF('8) EYB - 2, 3&amp;4 YO'!$A:$A,Summary!$A26,'8) EYB - 2, 3&amp;4 YO'!U:U)</f>
        <v>296243.90450080746</v>
      </c>
      <c r="AA26" s="87">
        <f>SUMIF('1) SB - All Schools ISB '!$C:$C,Summary!$A26,'1) SB - All Schools ISB '!S:S)+SUMIF('2) SB - Growth Fund'!$A:$A,Summary!$A26,'2) SB - Growth Fund'!O:O)+SUMIF('4) HNB - Special Sch, AP, ARPs'!$A:$A,Summary!$A26,'4) HNB - Special Sch, AP, ARPs'!X:X)+SUMIF('5) HNB - SEN Support Fund'!$A:$A,Summary!$A26,'5) HNB - SEN Support Fund'!T:T)+SUMIF('6) HNB - Mainstream Banding'!$A:$A,Summary!$A26,'6) HNB - Mainstream Banding'!N:N)+SUMIF('7) EYB&amp;HNB - EY High Needs'!$A:$A,Summary!$A26,'7) EYB&amp;HNB - EY High Needs'!J:J)+SUMIF('9) PPG 2016-17'!$A:$A,Summary!$A26,'9) PPG 2016-17'!N:N)+SUMIF('10) EFA 2016-17'!$A:$A,Summary!$A26,'10) EFA 2016-17'!M:M)+SUMIF('3) SB - One Off Reserve'!$A:$A,Summary!$A26,'3) SB - One Off Reserve'!K:K)+SUMIF('8) EYB - 2, 3&amp;4 YO'!$A:$A,Summary!$A26,'8) EYB - 2, 3&amp;4 YO'!V:V)</f>
        <v>296243.90450080746</v>
      </c>
      <c r="AB26" s="87">
        <f>SUMIF('1) SB - All Schools ISB '!$C:$C,Summary!$A26,'1) SB - All Schools ISB '!T:T)+SUMIF('2) SB - Growth Fund'!$A:$A,Summary!$A26,'2) SB - Growth Fund'!P:P)+SUMIF('4) HNB - Special Sch, AP, ARPs'!$A:$A,Summary!$A26,'4) HNB - Special Sch, AP, ARPs'!Y:Y)+SUMIF('5) HNB - SEN Support Fund'!$A:$A,Summary!$A26,'5) HNB - SEN Support Fund'!U:U)+SUMIF('6) HNB - Mainstream Banding'!$A:$A,Summary!$A26,'6) HNB - Mainstream Banding'!O:O)+SUMIF('7) EYB&amp;HNB - EY High Needs'!$A:$A,Summary!$A26,'7) EYB&amp;HNB - EY High Needs'!K:K)+SUMIF('9) PPG 2016-17'!$A:$A,Summary!$A26,'9) PPG 2016-17'!O:O)+SUMIF('10) EFA 2016-17'!$A:$A,Summary!$A26,'10) EFA 2016-17'!N:N)+SUMIF('3) SB - One Off Reserve'!$A:$A,Summary!$A26,'3) SB - One Off Reserve'!L:L)+SUMIF('8) EYB - 2, 3&amp;4 YO'!$A:$A,Summary!$A26,'8) EYB - 2, 3&amp;4 YO'!W:W)</f>
        <v>296243.90450080746</v>
      </c>
      <c r="AC26" s="87">
        <f>SUMIF('1) SB - All Schools ISB '!$C:$C,Summary!$A26,'1) SB - All Schools ISB '!U:U)+SUMIF('2) SB - Growth Fund'!$A:$A,Summary!$A26,'2) SB - Growth Fund'!Q:Q)+SUMIF('4) HNB - Special Sch, AP, ARPs'!$A:$A,Summary!$A26,'4) HNB - Special Sch, AP, ARPs'!Z:Z)+SUMIF('5) HNB - SEN Support Fund'!$A:$A,Summary!$A26,'5) HNB - SEN Support Fund'!V:V)+SUMIF('6) HNB - Mainstream Banding'!$A:$A,Summary!$A26,'6) HNB - Mainstream Banding'!P:P)+SUMIF('7) EYB&amp;HNB - EY High Needs'!$A:$A,Summary!$A26,'7) EYB&amp;HNB - EY High Needs'!L:L)+SUMIF('9) PPG 2016-17'!$A:$A,Summary!$A26,'9) PPG 2016-17'!P:P)+SUMIF('10) EFA 2016-17'!$A:$A,Summary!$A26,'10) EFA 2016-17'!O:O)+SUMIF('3) SB - One Off Reserve'!$A:$A,Summary!$A26,'3) SB - One Off Reserve'!M:M)+SUMIF('8) EYB - 2, 3&amp;4 YO'!$A:$A,Summary!$A26,'8) EYB - 2, 3&amp;4 YO'!X:X)</f>
        <v>296243.90450080746</v>
      </c>
      <c r="AD26" s="87">
        <f>SUMIF('1) SB - All Schools ISB '!$C:$C,Summary!$A26,'1) SB - All Schools ISB '!V:V)+SUMIF('2) SB - Growth Fund'!$A:$A,Summary!$A26,'2) SB - Growth Fund'!R:R)+SUMIF('4) HNB - Special Sch, AP, ARPs'!$A:$A,Summary!$A26,'4) HNB - Special Sch, AP, ARPs'!AA:AA)+SUMIF('5) HNB - SEN Support Fund'!$A:$A,Summary!$A26,'5) HNB - SEN Support Fund'!W:W)+SUMIF('6) HNB - Mainstream Banding'!$A:$A,Summary!$A26,'6) HNB - Mainstream Banding'!Q:Q)+SUMIF('7) EYB&amp;HNB - EY High Needs'!$A:$A,Summary!$A26,'7) EYB&amp;HNB - EY High Needs'!M:M)+SUMIF('9) PPG 2016-17'!$A:$A,Summary!$A26,'9) PPG 2016-17'!Q:Q)+SUMIF('10) EFA 2016-17'!$A:$A,Summary!$A26,'10) EFA 2016-17'!P:P)+SUMIF('3) SB - One Off Reserve'!$A:$A,Summary!$A26,'3) SB - One Off Reserve'!N:N)+SUMIF('8) EYB - 2, 3&amp;4 YO'!$A:$A,Summary!$A26,'8) EYB - 2, 3&amp;4 YO'!Y:Y)</f>
        <v>296243.90450080746</v>
      </c>
      <c r="AE26" s="87">
        <f>SUMIF('1) SB - All Schools ISB '!$C:$C,Summary!$A26,'1) SB - All Schools ISB '!W:W)+SUMIF('2) SB - Growth Fund'!$A:$A,Summary!$A26,'2) SB - Growth Fund'!S:S)+SUMIF('4) HNB - Special Sch, AP, ARPs'!$A:$A,Summary!$A26,'4) HNB - Special Sch, AP, ARPs'!AB:AB)+SUMIF('5) HNB - SEN Support Fund'!$A:$A,Summary!$A26,'5) HNB - SEN Support Fund'!X:X)+SUMIF('6) HNB - Mainstream Banding'!$A:$A,Summary!$A26,'6) HNB - Mainstream Banding'!R:R)+SUMIF('7) EYB&amp;HNB - EY High Needs'!$A:$A,Summary!$A26,'7) EYB&amp;HNB - EY High Needs'!N:N)+SUMIF('9) PPG 2016-17'!$A:$A,Summary!$A26,'9) PPG 2016-17'!R:R)+SUMIF('10) EFA 2016-17'!$A:$A,Summary!$A26,'10) EFA 2016-17'!Q:Q)+SUMIF('3) SB - One Off Reserve'!$A:$A,Summary!$A26,'3) SB - One Off Reserve'!O:O)+SUMIF('8) EYB - 2, 3&amp;4 YO'!$A:$A,Summary!$A26,'8) EYB - 2, 3&amp;4 YO'!Z:Z)</f>
        <v>121982.78420621484</v>
      </c>
      <c r="AG26" s="96">
        <v>3553459.7300763186</v>
      </c>
      <c r="AH26" s="223">
        <v>3553459.7300763186</v>
      </c>
      <c r="AI26" s="223">
        <f t="shared" si="3"/>
        <v>3553459.7300763186</v>
      </c>
      <c r="AJ26" s="56">
        <f t="shared" si="4"/>
        <v>0</v>
      </c>
    </row>
    <row r="27" spans="1:36" ht="15" x14ac:dyDescent="0.25">
      <c r="A27" s="7">
        <v>3072163</v>
      </c>
      <c r="B27" s="37" t="s">
        <v>299</v>
      </c>
      <c r="C27" s="96">
        <f>SUMIF('1) SB - All Schools ISB '!C:C,Summary!A27,'1) SB - All Schools ISB '!K:K)</f>
        <v>1786100.6826942796</v>
      </c>
      <c r="D27" s="41">
        <f>SUMIF('4) HNB - Special Sch, AP, ARPs'!A:A,Summary!A27,'4) HNB - Special Sch, AP, ARPs'!C:C)</f>
        <v>0</v>
      </c>
      <c r="E27" s="90">
        <f t="shared" si="0"/>
        <v>1786100.6826942796</v>
      </c>
      <c r="F27" s="88"/>
      <c r="G27" s="91">
        <f>SUMIF('6) HNB - Mainstream Banding'!A:A,Summary!A27,'6) HNB - Mainstream Banding'!E:E)</f>
        <v>48404.33</v>
      </c>
      <c r="H27" s="41">
        <f>SUMIF('4) HNB - Special Sch, AP, ARPs'!A:A,Summary!A27,'4) HNB - Special Sch, AP, ARPs'!E:E)+SUMIF('4) HNB - Special Sch, AP, ARPs'!A:A,Summary!A27,'4) HNB - Special Sch, AP, ARPs'!F:F)</f>
        <v>0</v>
      </c>
      <c r="I27" s="41">
        <f>SUMIF('5) HNB - SEN Support Fund'!A:A,Summary!A27,'5) HNB - SEN Support Fund'!L:L)</f>
        <v>0</v>
      </c>
      <c r="J27" s="41"/>
      <c r="K27" s="96">
        <f>SUMIF('8) EYB - 2, 3&amp;4 YO'!A:A,A27,'8) EYB - 2, 3&amp;4 YO'!N:N)</f>
        <v>149470</v>
      </c>
      <c r="L27" s="96">
        <f>SUMIF('2) SB - Growth Fund'!A:A,Summary!A27,'2) SB - Growth Fund'!G:G)</f>
        <v>30100</v>
      </c>
      <c r="M27" s="96">
        <f>SUMIF('3) SB - One Off Reserve'!A:A,Summary!A27,'3) SB - One Off Reserve'!D:D)</f>
        <v>4257.4144573369504</v>
      </c>
      <c r="N27" s="96">
        <f>SUMIF('10) EFA 2016-17'!A:A,Summary!A27,'10) EFA 2016-17'!C:C)</f>
        <v>0</v>
      </c>
      <c r="O27" s="96">
        <f>SUMIF('10) EFA 2016-17'!A:A,Summary!A27,'10) EFA 2016-17'!D:D)</f>
        <v>0</v>
      </c>
      <c r="P27" s="96">
        <f>SUMIF('9) PPG 2016-17'!A:A,Summary!A27,'9) PPG 2016-17'!F:F)</f>
        <v>120120</v>
      </c>
      <c r="Q27" s="96">
        <f t="shared" si="1"/>
        <v>352351.74445733696</v>
      </c>
      <c r="R27" s="88"/>
      <c r="S27" s="96">
        <f t="shared" si="2"/>
        <v>2138452.4271516167</v>
      </c>
      <c r="T27" s="87">
        <f>SUMIF('1) SB - All Schools ISB '!$C:$C,Summary!$A27,'1) SB - All Schools ISB '!L:L)+SUMIF('2) SB - Growth Fund'!$A:$A,Summary!$A27,'2) SB - Growth Fund'!H:H)+SUMIF('4) HNB - Special Sch, AP, ARPs'!$A:$A,Summary!$A27,'4) HNB - Special Sch, AP, ARPs'!Q:Q)+SUMIF('5) HNB - SEN Support Fund'!$A:$A,Summary!$A27,'5) HNB - SEN Support Fund'!M:M)+SUMIF('6) HNB - Mainstream Banding'!$A:$A,Summary!$A27,'6) HNB - Mainstream Banding'!G:G)+SUMIF('7) EYB&amp;HNB - EY High Needs'!$A:$A,Summary!$A27,'7) EYB&amp;HNB - EY High Needs'!C:C)+SUMIF('9) PPG 2016-17'!$A:$A,Summary!$A27,'9) PPG 2016-17'!G:G)+SUMIF('10) EFA 2016-17'!$A:$A,Summary!$A27,'10) EFA 2016-17'!F:F)+SUMIF('3) SB - One Off Reserve'!$A:$A,Summary!$A27,'3) SB - One Off Reserve'!D:D)+SUMIF('8) EYB - 2, 3&amp;4 YO'!$A:$A,Summary!$A27,'8) EYB - 2, 3&amp;4 YO'!O:O)</f>
        <v>246228.34091717907</v>
      </c>
      <c r="U27" s="87">
        <f>SUMIF('1) SB - All Schools ISB '!$C:$C,Summary!$A27,'1) SB - All Schools ISB '!M:M)+SUMIF('2) SB - Growth Fund'!$A:$A,Summary!$A27,'2) SB - Growth Fund'!I:I)+SUMIF('4) HNB - Special Sch, AP, ARPs'!$A:$A,Summary!$A27,'4) HNB - Special Sch, AP, ARPs'!R:R)+SUMIF('5) HNB - SEN Support Fund'!$A:$A,Summary!$A27,'5) HNB - SEN Support Fund'!N:N)+SUMIF('6) HNB - Mainstream Banding'!$A:$A,Summary!$A27,'6) HNB - Mainstream Banding'!H:H)+SUMIF('7) EYB&amp;HNB - EY High Needs'!$A:$A,Summary!$A27,'7) EYB&amp;HNB - EY High Needs'!D:D)+SUMIF('9) PPG 2016-17'!$A:$A,Summary!$A27,'9) PPG 2016-17'!H:H)+SUMIF('10) EFA 2016-17'!$A:$A,Summary!$A27,'10) EFA 2016-17'!G:G)+SUMIF('3) SB - One Off Reserve'!$A:$A,Summary!$A27,'3) SB - One Off Reserve'!E:E)+SUMIF('8) EYB - 2, 3&amp;4 YO'!$A:$A,Summary!$A27,'8) EYB - 2, 3&amp;4 YO'!P:P)</f>
        <v>178848.07607901379</v>
      </c>
      <c r="V27" s="87">
        <f>SUMIF('1) SB - All Schools ISB '!$C:$C,Summary!$A27,'1) SB - All Schools ISB '!N:N)+SUMIF('2) SB - Growth Fund'!$A:$A,Summary!$A27,'2) SB - Growth Fund'!J:J)+SUMIF('4) HNB - Special Sch, AP, ARPs'!$A:$A,Summary!$A27,'4) HNB - Special Sch, AP, ARPs'!S:S)+SUMIF('5) HNB - SEN Support Fund'!$A:$A,Summary!$A27,'5) HNB - SEN Support Fund'!O:O)+SUMIF('6) HNB - Mainstream Banding'!$A:$A,Summary!$A27,'6) HNB - Mainstream Banding'!I:I)+SUMIF('7) EYB&amp;HNB - EY High Needs'!$A:$A,Summary!$A27,'7) EYB&amp;HNB - EY High Needs'!E:E)+SUMIF('9) PPG 2016-17'!$A:$A,Summary!$A27,'9) PPG 2016-17'!I:I)+SUMIF('10) EFA 2016-17'!$A:$A,Summary!$A27,'10) EFA 2016-17'!H:H)+SUMIF('3) SB - One Off Reserve'!$A:$A,Summary!$A27,'3) SB - One Off Reserve'!F:F)+SUMIF('8) EYB - 2, 3&amp;4 YO'!$A:$A,Summary!$A27,'8) EYB - 2, 3&amp;4 YO'!Q:Q)</f>
        <v>178848.07607901379</v>
      </c>
      <c r="W27" s="87">
        <f>SUMIF('1) SB - All Schools ISB '!$C:$C,Summary!$A27,'1) SB - All Schools ISB '!O:O)+SUMIF('2) SB - Growth Fund'!$A:$A,Summary!$A27,'2) SB - Growth Fund'!K:K)+SUMIF('4) HNB - Special Sch, AP, ARPs'!$A:$A,Summary!$A27,'4) HNB - Special Sch, AP, ARPs'!T:T)+SUMIF('5) HNB - SEN Support Fund'!$A:$A,Summary!$A27,'5) HNB - SEN Support Fund'!P:P)+SUMIF('6) HNB - Mainstream Banding'!$A:$A,Summary!$A27,'6) HNB - Mainstream Banding'!J:J)+SUMIF('7) EYB&amp;HNB - EY High Needs'!$A:$A,Summary!$A27,'7) EYB&amp;HNB - EY High Needs'!F:F)+SUMIF('9) PPG 2016-17'!$A:$A,Summary!$A27,'9) PPG 2016-17'!J:J)+SUMIF('10) EFA 2016-17'!$A:$A,Summary!$A27,'10) EFA 2016-17'!I:I)+SUMIF('3) SB - One Off Reserve'!$A:$A,Summary!$A27,'3) SB - One Off Reserve'!G:G)+SUMIF('8) EYB - 2, 3&amp;4 YO'!$A:$A,Summary!$A27,'8) EYB - 2, 3&amp;4 YO'!R:R)</f>
        <v>178848.07607901379</v>
      </c>
      <c r="X27" s="87">
        <f>SUMIF('1) SB - All Schools ISB '!$C:$C,Summary!$A27,'1) SB - All Schools ISB '!P:P)+SUMIF('2) SB - Growth Fund'!$A:$A,Summary!$A27,'2) SB - Growth Fund'!L:L)+SUMIF('4) HNB - Special Sch, AP, ARPs'!$A:$A,Summary!$A27,'4) HNB - Special Sch, AP, ARPs'!U:U)+SUMIF('5) HNB - SEN Support Fund'!$A:$A,Summary!$A27,'5) HNB - SEN Support Fund'!Q:Q)+SUMIF('6) HNB - Mainstream Banding'!$A:$A,Summary!$A27,'6) HNB - Mainstream Banding'!K:K)+SUMIF('7) EYB&amp;HNB - EY High Needs'!$A:$A,Summary!$A27,'7) EYB&amp;HNB - EY High Needs'!G:G)+SUMIF('9) PPG 2016-17'!$A:$A,Summary!$A27,'9) PPG 2016-17'!K:K)+SUMIF('10) EFA 2016-17'!$A:$A,Summary!$A27,'10) EFA 2016-17'!J:J)+SUMIF('3) SB - One Off Reserve'!$A:$A,Summary!$A27,'3) SB - One Off Reserve'!H:H)+SUMIF('8) EYB - 2, 3&amp;4 YO'!$A:$A,Summary!$A27,'8) EYB - 2, 3&amp;4 YO'!S:S)</f>
        <v>178848.07607901379</v>
      </c>
      <c r="Y27" s="87">
        <f>SUMIF('1) SB - All Schools ISB '!$C:$C,Summary!$A27,'1) SB - All Schools ISB '!Q:Q)+SUMIF('2) SB - Growth Fund'!$A:$A,Summary!$A27,'2) SB - Growth Fund'!M:M)+SUMIF('4) HNB - Special Sch, AP, ARPs'!$A:$A,Summary!$A27,'4) HNB - Special Sch, AP, ARPs'!V:V)+SUMIF('5) HNB - SEN Support Fund'!$A:$A,Summary!$A27,'5) HNB - SEN Support Fund'!R:R)+SUMIF('6) HNB - Mainstream Banding'!$A:$A,Summary!$A27,'6) HNB - Mainstream Banding'!L:L)+SUMIF('7) EYB&amp;HNB - EY High Needs'!$A:$A,Summary!$A27,'7) EYB&amp;HNB - EY High Needs'!H:H)+SUMIF('9) PPG 2016-17'!$A:$A,Summary!$A27,'9) PPG 2016-17'!L:L)+SUMIF('10) EFA 2016-17'!$A:$A,Summary!$A27,'10) EFA 2016-17'!K:K)+SUMIF('3) SB - One Off Reserve'!$A:$A,Summary!$A27,'3) SB - One Off Reserve'!I:I)+SUMIF('8) EYB - 2, 3&amp;4 YO'!$A:$A,Summary!$A27,'8) EYB - 2, 3&amp;4 YO'!T:T)</f>
        <v>178848.07607901379</v>
      </c>
      <c r="Z27" s="87">
        <f>SUMIF('1) SB - All Schools ISB '!$C:$C,Summary!$A27,'1) SB - All Schools ISB '!R:R)+SUMIF('2) SB - Growth Fund'!$A:$A,Summary!$A27,'2) SB - Growth Fund'!N:N)+SUMIF('4) HNB - Special Sch, AP, ARPs'!$A:$A,Summary!$A27,'4) HNB - Special Sch, AP, ARPs'!W:W)+SUMIF('5) HNB - SEN Support Fund'!$A:$A,Summary!$A27,'5) HNB - SEN Support Fund'!S:S)+SUMIF('6) HNB - Mainstream Banding'!$A:$A,Summary!$A27,'6) HNB - Mainstream Banding'!M:M)+SUMIF('7) EYB&amp;HNB - EY High Needs'!$A:$A,Summary!$A27,'7) EYB&amp;HNB - EY High Needs'!I:I)+SUMIF('9) PPG 2016-17'!$A:$A,Summary!$A27,'9) PPG 2016-17'!M:M)+SUMIF('10) EFA 2016-17'!$A:$A,Summary!$A27,'10) EFA 2016-17'!L:L)+SUMIF('3) SB - One Off Reserve'!$A:$A,Summary!$A27,'3) SB - One Off Reserve'!J:J)+SUMIF('8) EYB - 2, 3&amp;4 YO'!$A:$A,Summary!$A27,'8) EYB - 2, 3&amp;4 YO'!U:U)</f>
        <v>178848.07607901379</v>
      </c>
      <c r="AA27" s="87">
        <f>SUMIF('1) SB - All Schools ISB '!$C:$C,Summary!$A27,'1) SB - All Schools ISB '!S:S)+SUMIF('2) SB - Growth Fund'!$A:$A,Summary!$A27,'2) SB - Growth Fund'!O:O)+SUMIF('4) HNB - Special Sch, AP, ARPs'!$A:$A,Summary!$A27,'4) HNB - Special Sch, AP, ARPs'!X:X)+SUMIF('5) HNB - SEN Support Fund'!$A:$A,Summary!$A27,'5) HNB - SEN Support Fund'!T:T)+SUMIF('6) HNB - Mainstream Banding'!$A:$A,Summary!$A27,'6) HNB - Mainstream Banding'!N:N)+SUMIF('7) EYB&amp;HNB - EY High Needs'!$A:$A,Summary!$A27,'7) EYB&amp;HNB - EY High Needs'!J:J)+SUMIF('9) PPG 2016-17'!$A:$A,Summary!$A27,'9) PPG 2016-17'!N:N)+SUMIF('10) EFA 2016-17'!$A:$A,Summary!$A27,'10) EFA 2016-17'!M:M)+SUMIF('3) SB - One Off Reserve'!$A:$A,Summary!$A27,'3) SB - One Off Reserve'!K:K)+SUMIF('8) EYB - 2, 3&amp;4 YO'!$A:$A,Summary!$A27,'8) EYB - 2, 3&amp;4 YO'!V:V)</f>
        <v>178848.07607901379</v>
      </c>
      <c r="AB27" s="87">
        <f>SUMIF('1) SB - All Schools ISB '!$C:$C,Summary!$A27,'1) SB - All Schools ISB '!T:T)+SUMIF('2) SB - Growth Fund'!$A:$A,Summary!$A27,'2) SB - Growth Fund'!P:P)+SUMIF('4) HNB - Special Sch, AP, ARPs'!$A:$A,Summary!$A27,'4) HNB - Special Sch, AP, ARPs'!Y:Y)+SUMIF('5) HNB - SEN Support Fund'!$A:$A,Summary!$A27,'5) HNB - SEN Support Fund'!U:U)+SUMIF('6) HNB - Mainstream Banding'!$A:$A,Summary!$A27,'6) HNB - Mainstream Banding'!O:O)+SUMIF('7) EYB&amp;HNB - EY High Needs'!$A:$A,Summary!$A27,'7) EYB&amp;HNB - EY High Needs'!K:K)+SUMIF('9) PPG 2016-17'!$A:$A,Summary!$A27,'9) PPG 2016-17'!O:O)+SUMIF('10) EFA 2016-17'!$A:$A,Summary!$A27,'10) EFA 2016-17'!N:N)+SUMIF('3) SB - One Off Reserve'!$A:$A,Summary!$A27,'3) SB - One Off Reserve'!L:L)+SUMIF('8) EYB - 2, 3&amp;4 YO'!$A:$A,Summary!$A27,'8) EYB - 2, 3&amp;4 YO'!W:W)</f>
        <v>178848.07607901379</v>
      </c>
      <c r="AC27" s="87">
        <f>SUMIF('1) SB - All Schools ISB '!$C:$C,Summary!$A27,'1) SB - All Schools ISB '!U:U)+SUMIF('2) SB - Growth Fund'!$A:$A,Summary!$A27,'2) SB - Growth Fund'!Q:Q)+SUMIF('4) HNB - Special Sch, AP, ARPs'!$A:$A,Summary!$A27,'4) HNB - Special Sch, AP, ARPs'!Z:Z)+SUMIF('5) HNB - SEN Support Fund'!$A:$A,Summary!$A27,'5) HNB - SEN Support Fund'!V:V)+SUMIF('6) HNB - Mainstream Banding'!$A:$A,Summary!$A27,'6) HNB - Mainstream Banding'!P:P)+SUMIF('7) EYB&amp;HNB - EY High Needs'!$A:$A,Summary!$A27,'7) EYB&amp;HNB - EY High Needs'!L:L)+SUMIF('9) PPG 2016-17'!$A:$A,Summary!$A27,'9) PPG 2016-17'!P:P)+SUMIF('10) EFA 2016-17'!$A:$A,Summary!$A27,'10) EFA 2016-17'!O:O)+SUMIF('3) SB - One Off Reserve'!$A:$A,Summary!$A27,'3) SB - One Off Reserve'!M:M)+SUMIF('8) EYB - 2, 3&amp;4 YO'!$A:$A,Summary!$A27,'8) EYB - 2, 3&amp;4 YO'!X:X)</f>
        <v>178848.07607901379</v>
      </c>
      <c r="AD27" s="87">
        <f>SUMIF('1) SB - All Schools ISB '!$C:$C,Summary!$A27,'1) SB - All Schools ISB '!V:V)+SUMIF('2) SB - Growth Fund'!$A:$A,Summary!$A27,'2) SB - Growth Fund'!R:R)+SUMIF('4) HNB - Special Sch, AP, ARPs'!$A:$A,Summary!$A27,'4) HNB - Special Sch, AP, ARPs'!AA:AA)+SUMIF('5) HNB - SEN Support Fund'!$A:$A,Summary!$A27,'5) HNB - SEN Support Fund'!W:W)+SUMIF('6) HNB - Mainstream Banding'!$A:$A,Summary!$A27,'6) HNB - Mainstream Banding'!Q:Q)+SUMIF('7) EYB&amp;HNB - EY High Needs'!$A:$A,Summary!$A27,'7) EYB&amp;HNB - EY High Needs'!M:M)+SUMIF('9) PPG 2016-17'!$A:$A,Summary!$A27,'9) PPG 2016-17'!Q:Q)+SUMIF('10) EFA 2016-17'!$A:$A,Summary!$A27,'10) EFA 2016-17'!P:P)+SUMIF('3) SB - One Off Reserve'!$A:$A,Summary!$A27,'3) SB - One Off Reserve'!N:N)+SUMIF('8) EYB - 2, 3&amp;4 YO'!$A:$A,Summary!$A27,'8) EYB - 2, 3&amp;4 YO'!Y:Y)</f>
        <v>178848.07607901379</v>
      </c>
      <c r="AE27" s="87">
        <f>SUMIF('1) SB - All Schools ISB '!$C:$C,Summary!$A27,'1) SB - All Schools ISB '!W:W)+SUMIF('2) SB - Growth Fund'!$A:$A,Summary!$A27,'2) SB - Growth Fund'!S:S)+SUMIF('4) HNB - Special Sch, AP, ARPs'!$A:$A,Summary!$A27,'4) HNB - Special Sch, AP, ARPs'!AB:AB)+SUMIF('5) HNB - SEN Support Fund'!$A:$A,Summary!$A27,'5) HNB - SEN Support Fund'!X:X)+SUMIF('6) HNB - Mainstream Banding'!$A:$A,Summary!$A27,'6) HNB - Mainstream Banding'!R:R)+SUMIF('7) EYB&amp;HNB - EY High Needs'!$A:$A,Summary!$A27,'7) EYB&amp;HNB - EY High Needs'!N:N)+SUMIF('9) PPG 2016-17'!$A:$A,Summary!$A27,'9) PPG 2016-17'!R:R)+SUMIF('10) EFA 2016-17'!$A:$A,Summary!$A27,'10) EFA 2016-17'!Q:Q)+SUMIF('3) SB - One Off Reserve'!$A:$A,Summary!$A27,'3) SB - One Off Reserve'!O:O)+SUMIF('8) EYB - 2, 3&amp;4 YO'!$A:$A,Summary!$A27,'8) EYB - 2, 3&amp;4 YO'!Z:Z)</f>
        <v>73643.325444299786</v>
      </c>
      <c r="AG27" s="96">
        <v>2138452.4271516167</v>
      </c>
      <c r="AH27" s="223">
        <v>2138452.4271516167</v>
      </c>
      <c r="AI27" s="223">
        <f t="shared" si="3"/>
        <v>2138452.4271516167</v>
      </c>
      <c r="AJ27" s="56">
        <f t="shared" si="4"/>
        <v>0</v>
      </c>
    </row>
    <row r="28" spans="1:36" ht="15" x14ac:dyDescent="0.25">
      <c r="A28" s="7">
        <v>3072088</v>
      </c>
      <c r="B28" s="37" t="s">
        <v>300</v>
      </c>
      <c r="C28" s="96">
        <f>SUMIF('1) SB - All Schools ISB '!C:C,Summary!A28,'1) SB - All Schools ISB '!K:K)</f>
        <v>1688039.7941853248</v>
      </c>
      <c r="D28" s="41">
        <f>SUMIF('4) HNB - Special Sch, AP, ARPs'!A:A,Summary!A28,'4) HNB - Special Sch, AP, ARPs'!C:C)</f>
        <v>0</v>
      </c>
      <c r="E28" s="90">
        <f t="shared" si="0"/>
        <v>1688039.7941853248</v>
      </c>
      <c r="F28" s="88"/>
      <c r="G28" s="91">
        <f>SUMIF('6) HNB - Mainstream Banding'!A:A,Summary!A28,'6) HNB - Mainstream Banding'!E:E)</f>
        <v>37420</v>
      </c>
      <c r="H28" s="41">
        <f>SUMIF('4) HNB - Special Sch, AP, ARPs'!A:A,Summary!A28,'4) HNB - Special Sch, AP, ARPs'!E:E)+SUMIF('4) HNB - Special Sch, AP, ARPs'!A:A,Summary!A28,'4) HNB - Special Sch, AP, ARPs'!F:F)</f>
        <v>0</v>
      </c>
      <c r="I28" s="41">
        <f>SUMIF('5) HNB - SEN Support Fund'!A:A,Summary!A28,'5) HNB - SEN Support Fund'!L:L)</f>
        <v>0</v>
      </c>
      <c r="J28" s="41"/>
      <c r="K28" s="96">
        <f>SUMIF('8) EYB - 2, 3&amp;4 YO'!A:A,A28,'8) EYB - 2, 3&amp;4 YO'!N:N)</f>
        <v>129540.99999999999</v>
      </c>
      <c r="L28" s="96">
        <f>SUMIF('2) SB - Growth Fund'!A:A,Summary!A28,'2) SB - Growth Fund'!G:G)</f>
        <v>0</v>
      </c>
      <c r="M28" s="96">
        <f>SUMIF('3) SB - One Off Reserve'!A:A,Summary!A28,'3) SB - One Off Reserve'!D:D)</f>
        <v>4058.1758497275855</v>
      </c>
      <c r="N28" s="96">
        <f>SUMIF('10) EFA 2016-17'!A:A,Summary!A28,'10) EFA 2016-17'!C:C)</f>
        <v>0</v>
      </c>
      <c r="O28" s="96">
        <f>SUMIF('10) EFA 2016-17'!A:A,Summary!A28,'10) EFA 2016-17'!D:D)</f>
        <v>0</v>
      </c>
      <c r="P28" s="96">
        <f>SUMIF('9) PPG 2016-17'!A:A,Summary!A28,'9) PPG 2016-17'!F:F)</f>
        <v>135820</v>
      </c>
      <c r="Q28" s="96">
        <f t="shared" si="1"/>
        <v>306839.17584972759</v>
      </c>
      <c r="R28" s="88"/>
      <c r="S28" s="96">
        <f t="shared" si="2"/>
        <v>1994878.9700350524</v>
      </c>
      <c r="T28" s="87">
        <f>SUMIF('1) SB - All Schools ISB '!$C:$C,Summary!$A28,'1) SB - All Schools ISB '!L:L)+SUMIF('2) SB - Growth Fund'!$A:$A,Summary!$A28,'2) SB - Growth Fund'!H:H)+SUMIF('4) HNB - Special Sch, AP, ARPs'!$A:$A,Summary!$A28,'4) HNB - Special Sch, AP, ARPs'!Q:Q)+SUMIF('5) HNB - SEN Support Fund'!$A:$A,Summary!$A28,'5) HNB - SEN Support Fund'!M:M)+SUMIF('6) HNB - Mainstream Banding'!$A:$A,Summary!$A28,'6) HNB - Mainstream Banding'!G:G)+SUMIF('7) EYB&amp;HNB - EY High Needs'!$A:$A,Summary!$A28,'7) EYB&amp;HNB - EY High Needs'!C:C)+SUMIF('9) PPG 2016-17'!$A:$A,Summary!$A28,'9) PPG 2016-17'!G:G)+SUMIF('10) EFA 2016-17'!$A:$A,Summary!$A28,'10) EFA 2016-17'!F:F)+SUMIF('3) SB - One Off Reserve'!$A:$A,Summary!$A28,'3) SB - One Off Reserve'!D:D)+SUMIF('8) EYB - 2, 3&amp;4 YO'!$A:$A,Summary!$A28,'8) EYB - 2, 3&amp;4 YO'!O:O)</f>
        <v>233002.56718103992</v>
      </c>
      <c r="U28" s="87">
        <f>SUMIF('1) SB - All Schools ISB '!$C:$C,Summary!$A28,'1) SB - All Schools ISB '!M:M)+SUMIF('2) SB - Growth Fund'!$A:$A,Summary!$A28,'2) SB - Growth Fund'!I:I)+SUMIF('4) HNB - Special Sch, AP, ARPs'!$A:$A,Summary!$A28,'4) HNB - Special Sch, AP, ARPs'!R:R)+SUMIF('5) HNB - SEN Support Fund'!$A:$A,Summary!$A28,'5) HNB - SEN Support Fund'!N:N)+SUMIF('6) HNB - Mainstream Banding'!$A:$A,Summary!$A28,'6) HNB - Mainstream Banding'!H:H)+SUMIF('7) EYB&amp;HNB - EY High Needs'!$A:$A,Summary!$A28,'7) EYB&amp;HNB - EY High Needs'!D:D)+SUMIF('9) PPG 2016-17'!$A:$A,Summary!$A28,'9) PPG 2016-17'!H:H)+SUMIF('10) EFA 2016-17'!$A:$A,Summary!$A28,'10) EFA 2016-17'!G:G)+SUMIF('3) SB - One Off Reserve'!$A:$A,Summary!$A28,'3) SB - One Off Reserve'!E:E)+SUMIF('8) EYB - 2, 3&amp;4 YO'!$A:$A,Summary!$A28,'8) EYB - 2, 3&amp;4 YO'!P:P)</f>
        <v>169219.76750575262</v>
      </c>
      <c r="V28" s="87">
        <f>SUMIF('1) SB - All Schools ISB '!$C:$C,Summary!$A28,'1) SB - All Schools ISB '!N:N)+SUMIF('2) SB - Growth Fund'!$A:$A,Summary!$A28,'2) SB - Growth Fund'!J:J)+SUMIF('4) HNB - Special Sch, AP, ARPs'!$A:$A,Summary!$A28,'4) HNB - Special Sch, AP, ARPs'!S:S)+SUMIF('5) HNB - SEN Support Fund'!$A:$A,Summary!$A28,'5) HNB - SEN Support Fund'!O:O)+SUMIF('6) HNB - Mainstream Banding'!$A:$A,Summary!$A28,'6) HNB - Mainstream Banding'!I:I)+SUMIF('7) EYB&amp;HNB - EY High Needs'!$A:$A,Summary!$A28,'7) EYB&amp;HNB - EY High Needs'!E:E)+SUMIF('9) PPG 2016-17'!$A:$A,Summary!$A28,'9) PPG 2016-17'!I:I)+SUMIF('10) EFA 2016-17'!$A:$A,Summary!$A28,'10) EFA 2016-17'!H:H)+SUMIF('3) SB - One Off Reserve'!$A:$A,Summary!$A28,'3) SB - One Off Reserve'!F:F)+SUMIF('8) EYB - 2, 3&amp;4 YO'!$A:$A,Summary!$A28,'8) EYB - 2, 3&amp;4 YO'!Q:Q)</f>
        <v>169219.76750575262</v>
      </c>
      <c r="W28" s="87">
        <f>SUMIF('1) SB - All Schools ISB '!$C:$C,Summary!$A28,'1) SB - All Schools ISB '!O:O)+SUMIF('2) SB - Growth Fund'!$A:$A,Summary!$A28,'2) SB - Growth Fund'!K:K)+SUMIF('4) HNB - Special Sch, AP, ARPs'!$A:$A,Summary!$A28,'4) HNB - Special Sch, AP, ARPs'!T:T)+SUMIF('5) HNB - SEN Support Fund'!$A:$A,Summary!$A28,'5) HNB - SEN Support Fund'!P:P)+SUMIF('6) HNB - Mainstream Banding'!$A:$A,Summary!$A28,'6) HNB - Mainstream Banding'!J:J)+SUMIF('7) EYB&amp;HNB - EY High Needs'!$A:$A,Summary!$A28,'7) EYB&amp;HNB - EY High Needs'!F:F)+SUMIF('9) PPG 2016-17'!$A:$A,Summary!$A28,'9) PPG 2016-17'!J:J)+SUMIF('10) EFA 2016-17'!$A:$A,Summary!$A28,'10) EFA 2016-17'!I:I)+SUMIF('3) SB - One Off Reserve'!$A:$A,Summary!$A28,'3) SB - One Off Reserve'!G:G)+SUMIF('8) EYB - 2, 3&amp;4 YO'!$A:$A,Summary!$A28,'8) EYB - 2, 3&amp;4 YO'!R:R)</f>
        <v>169219.76750575262</v>
      </c>
      <c r="X28" s="87">
        <f>SUMIF('1) SB - All Schools ISB '!$C:$C,Summary!$A28,'1) SB - All Schools ISB '!P:P)+SUMIF('2) SB - Growth Fund'!$A:$A,Summary!$A28,'2) SB - Growth Fund'!L:L)+SUMIF('4) HNB - Special Sch, AP, ARPs'!$A:$A,Summary!$A28,'4) HNB - Special Sch, AP, ARPs'!U:U)+SUMIF('5) HNB - SEN Support Fund'!$A:$A,Summary!$A28,'5) HNB - SEN Support Fund'!Q:Q)+SUMIF('6) HNB - Mainstream Banding'!$A:$A,Summary!$A28,'6) HNB - Mainstream Banding'!K:K)+SUMIF('7) EYB&amp;HNB - EY High Needs'!$A:$A,Summary!$A28,'7) EYB&amp;HNB - EY High Needs'!G:G)+SUMIF('9) PPG 2016-17'!$A:$A,Summary!$A28,'9) PPG 2016-17'!K:K)+SUMIF('10) EFA 2016-17'!$A:$A,Summary!$A28,'10) EFA 2016-17'!J:J)+SUMIF('3) SB - One Off Reserve'!$A:$A,Summary!$A28,'3) SB - One Off Reserve'!H:H)+SUMIF('8) EYB - 2, 3&amp;4 YO'!$A:$A,Summary!$A28,'8) EYB - 2, 3&amp;4 YO'!S:S)</f>
        <v>169219.76750575262</v>
      </c>
      <c r="Y28" s="87">
        <f>SUMIF('1) SB - All Schools ISB '!$C:$C,Summary!$A28,'1) SB - All Schools ISB '!Q:Q)+SUMIF('2) SB - Growth Fund'!$A:$A,Summary!$A28,'2) SB - Growth Fund'!M:M)+SUMIF('4) HNB - Special Sch, AP, ARPs'!$A:$A,Summary!$A28,'4) HNB - Special Sch, AP, ARPs'!V:V)+SUMIF('5) HNB - SEN Support Fund'!$A:$A,Summary!$A28,'5) HNB - SEN Support Fund'!R:R)+SUMIF('6) HNB - Mainstream Banding'!$A:$A,Summary!$A28,'6) HNB - Mainstream Banding'!L:L)+SUMIF('7) EYB&amp;HNB - EY High Needs'!$A:$A,Summary!$A28,'7) EYB&amp;HNB - EY High Needs'!H:H)+SUMIF('9) PPG 2016-17'!$A:$A,Summary!$A28,'9) PPG 2016-17'!L:L)+SUMIF('10) EFA 2016-17'!$A:$A,Summary!$A28,'10) EFA 2016-17'!K:K)+SUMIF('3) SB - One Off Reserve'!$A:$A,Summary!$A28,'3) SB - One Off Reserve'!I:I)+SUMIF('8) EYB - 2, 3&amp;4 YO'!$A:$A,Summary!$A28,'8) EYB - 2, 3&amp;4 YO'!T:T)</f>
        <v>169219.76750575262</v>
      </c>
      <c r="Z28" s="87">
        <f>SUMIF('1) SB - All Schools ISB '!$C:$C,Summary!$A28,'1) SB - All Schools ISB '!R:R)+SUMIF('2) SB - Growth Fund'!$A:$A,Summary!$A28,'2) SB - Growth Fund'!N:N)+SUMIF('4) HNB - Special Sch, AP, ARPs'!$A:$A,Summary!$A28,'4) HNB - Special Sch, AP, ARPs'!W:W)+SUMIF('5) HNB - SEN Support Fund'!$A:$A,Summary!$A28,'5) HNB - SEN Support Fund'!S:S)+SUMIF('6) HNB - Mainstream Banding'!$A:$A,Summary!$A28,'6) HNB - Mainstream Banding'!M:M)+SUMIF('7) EYB&amp;HNB - EY High Needs'!$A:$A,Summary!$A28,'7) EYB&amp;HNB - EY High Needs'!I:I)+SUMIF('9) PPG 2016-17'!$A:$A,Summary!$A28,'9) PPG 2016-17'!M:M)+SUMIF('10) EFA 2016-17'!$A:$A,Summary!$A28,'10) EFA 2016-17'!L:L)+SUMIF('3) SB - One Off Reserve'!$A:$A,Summary!$A28,'3) SB - One Off Reserve'!J:J)+SUMIF('8) EYB - 2, 3&amp;4 YO'!$A:$A,Summary!$A28,'8) EYB - 2, 3&amp;4 YO'!U:U)</f>
        <v>169219.76750575262</v>
      </c>
      <c r="AA28" s="87">
        <f>SUMIF('1) SB - All Schools ISB '!$C:$C,Summary!$A28,'1) SB - All Schools ISB '!S:S)+SUMIF('2) SB - Growth Fund'!$A:$A,Summary!$A28,'2) SB - Growth Fund'!O:O)+SUMIF('4) HNB - Special Sch, AP, ARPs'!$A:$A,Summary!$A28,'4) HNB - Special Sch, AP, ARPs'!X:X)+SUMIF('5) HNB - SEN Support Fund'!$A:$A,Summary!$A28,'5) HNB - SEN Support Fund'!T:T)+SUMIF('6) HNB - Mainstream Banding'!$A:$A,Summary!$A28,'6) HNB - Mainstream Banding'!N:N)+SUMIF('7) EYB&amp;HNB - EY High Needs'!$A:$A,Summary!$A28,'7) EYB&amp;HNB - EY High Needs'!J:J)+SUMIF('9) PPG 2016-17'!$A:$A,Summary!$A28,'9) PPG 2016-17'!N:N)+SUMIF('10) EFA 2016-17'!$A:$A,Summary!$A28,'10) EFA 2016-17'!M:M)+SUMIF('3) SB - One Off Reserve'!$A:$A,Summary!$A28,'3) SB - One Off Reserve'!K:K)+SUMIF('8) EYB - 2, 3&amp;4 YO'!$A:$A,Summary!$A28,'8) EYB - 2, 3&amp;4 YO'!V:V)</f>
        <v>169219.76750575262</v>
      </c>
      <c r="AB28" s="87">
        <f>SUMIF('1) SB - All Schools ISB '!$C:$C,Summary!$A28,'1) SB - All Schools ISB '!T:T)+SUMIF('2) SB - Growth Fund'!$A:$A,Summary!$A28,'2) SB - Growth Fund'!P:P)+SUMIF('4) HNB - Special Sch, AP, ARPs'!$A:$A,Summary!$A28,'4) HNB - Special Sch, AP, ARPs'!Y:Y)+SUMIF('5) HNB - SEN Support Fund'!$A:$A,Summary!$A28,'5) HNB - SEN Support Fund'!U:U)+SUMIF('6) HNB - Mainstream Banding'!$A:$A,Summary!$A28,'6) HNB - Mainstream Banding'!O:O)+SUMIF('7) EYB&amp;HNB - EY High Needs'!$A:$A,Summary!$A28,'7) EYB&amp;HNB - EY High Needs'!K:K)+SUMIF('9) PPG 2016-17'!$A:$A,Summary!$A28,'9) PPG 2016-17'!O:O)+SUMIF('10) EFA 2016-17'!$A:$A,Summary!$A28,'10) EFA 2016-17'!N:N)+SUMIF('3) SB - One Off Reserve'!$A:$A,Summary!$A28,'3) SB - One Off Reserve'!L:L)+SUMIF('8) EYB - 2, 3&amp;4 YO'!$A:$A,Summary!$A28,'8) EYB - 2, 3&amp;4 YO'!W:W)</f>
        <v>169219.76750575262</v>
      </c>
      <c r="AC28" s="87">
        <f>SUMIF('1) SB - All Schools ISB '!$C:$C,Summary!$A28,'1) SB - All Schools ISB '!U:U)+SUMIF('2) SB - Growth Fund'!$A:$A,Summary!$A28,'2) SB - Growth Fund'!Q:Q)+SUMIF('4) HNB - Special Sch, AP, ARPs'!$A:$A,Summary!$A28,'4) HNB - Special Sch, AP, ARPs'!Z:Z)+SUMIF('5) HNB - SEN Support Fund'!$A:$A,Summary!$A28,'5) HNB - SEN Support Fund'!V:V)+SUMIF('6) HNB - Mainstream Banding'!$A:$A,Summary!$A28,'6) HNB - Mainstream Banding'!P:P)+SUMIF('7) EYB&amp;HNB - EY High Needs'!$A:$A,Summary!$A28,'7) EYB&amp;HNB - EY High Needs'!L:L)+SUMIF('9) PPG 2016-17'!$A:$A,Summary!$A28,'9) PPG 2016-17'!P:P)+SUMIF('10) EFA 2016-17'!$A:$A,Summary!$A28,'10) EFA 2016-17'!O:O)+SUMIF('3) SB - One Off Reserve'!$A:$A,Summary!$A28,'3) SB - One Off Reserve'!M:M)+SUMIF('8) EYB - 2, 3&amp;4 YO'!$A:$A,Summary!$A28,'8) EYB - 2, 3&amp;4 YO'!X:X)</f>
        <v>169219.76750575262</v>
      </c>
      <c r="AD28" s="87">
        <f>SUMIF('1) SB - All Schools ISB '!$C:$C,Summary!$A28,'1) SB - All Schools ISB '!V:V)+SUMIF('2) SB - Growth Fund'!$A:$A,Summary!$A28,'2) SB - Growth Fund'!R:R)+SUMIF('4) HNB - Special Sch, AP, ARPs'!$A:$A,Summary!$A28,'4) HNB - Special Sch, AP, ARPs'!AA:AA)+SUMIF('5) HNB - SEN Support Fund'!$A:$A,Summary!$A28,'5) HNB - SEN Support Fund'!W:W)+SUMIF('6) HNB - Mainstream Banding'!$A:$A,Summary!$A28,'6) HNB - Mainstream Banding'!Q:Q)+SUMIF('7) EYB&amp;HNB - EY High Needs'!$A:$A,Summary!$A28,'7) EYB&amp;HNB - EY High Needs'!M:M)+SUMIF('9) PPG 2016-17'!$A:$A,Summary!$A28,'9) PPG 2016-17'!Q:Q)+SUMIF('10) EFA 2016-17'!$A:$A,Summary!$A28,'10) EFA 2016-17'!P:P)+SUMIF('3) SB - One Off Reserve'!$A:$A,Summary!$A28,'3) SB - One Off Reserve'!N:N)+SUMIF('8) EYB - 2, 3&amp;4 YO'!$A:$A,Summary!$A28,'8) EYB - 2, 3&amp;4 YO'!Y:Y)</f>
        <v>169219.76750575262</v>
      </c>
      <c r="AE28" s="87">
        <f>SUMIF('1) SB - All Schools ISB '!$C:$C,Summary!$A28,'1) SB - All Schools ISB '!W:W)+SUMIF('2) SB - Growth Fund'!$A:$A,Summary!$A28,'2) SB - Growth Fund'!S:S)+SUMIF('4) HNB - Special Sch, AP, ARPs'!$A:$A,Summary!$A28,'4) HNB - Special Sch, AP, ARPs'!AB:AB)+SUMIF('5) HNB - SEN Support Fund'!$A:$A,Summary!$A28,'5) HNB - SEN Support Fund'!X:X)+SUMIF('6) HNB - Mainstream Banding'!$A:$A,Summary!$A28,'6) HNB - Mainstream Banding'!R:R)+SUMIF('7) EYB&amp;HNB - EY High Needs'!$A:$A,Summary!$A28,'7) EYB&amp;HNB - EY High Needs'!N:N)+SUMIF('9) PPG 2016-17'!$A:$A,Summary!$A28,'9) PPG 2016-17'!R:R)+SUMIF('10) EFA 2016-17'!$A:$A,Summary!$A28,'10) EFA 2016-17'!Q:Q)+SUMIF('3) SB - One Off Reserve'!$A:$A,Summary!$A28,'3) SB - One Off Reserve'!O:O)+SUMIF('8) EYB - 2, 3&amp;4 YO'!$A:$A,Summary!$A28,'8) EYB - 2, 3&amp;4 YO'!Z:Z)</f>
        <v>69678.727796486375</v>
      </c>
      <c r="AG28" s="96">
        <v>1994878.9700350524</v>
      </c>
      <c r="AH28" s="223">
        <v>1994878.9700350524</v>
      </c>
      <c r="AI28" s="223">
        <f t="shared" si="3"/>
        <v>1994878.9700350524</v>
      </c>
      <c r="AJ28" s="56">
        <f t="shared" si="4"/>
        <v>0</v>
      </c>
    </row>
    <row r="29" spans="1:36" ht="15" x14ac:dyDescent="0.25">
      <c r="A29" s="7">
        <v>3072164</v>
      </c>
      <c r="B29" s="37" t="s">
        <v>301</v>
      </c>
      <c r="C29" s="96">
        <f>SUMIF('1) SB - All Schools ISB '!C:C,Summary!A29,'1) SB - All Schools ISB '!K:K)</f>
        <v>1822207.7397440295</v>
      </c>
      <c r="D29" s="41">
        <f>SUMIF('4) HNB - Special Sch, AP, ARPs'!A:A,Summary!A29,'4) HNB - Special Sch, AP, ARPs'!C:C)</f>
        <v>0</v>
      </c>
      <c r="E29" s="90">
        <f t="shared" si="0"/>
        <v>1822207.7397440295</v>
      </c>
      <c r="F29" s="88"/>
      <c r="G29" s="91">
        <f>SUMIF('6) HNB - Mainstream Banding'!A:A,Summary!A29,'6) HNB - Mainstream Banding'!E:E)</f>
        <v>31109</v>
      </c>
      <c r="H29" s="41">
        <f>SUMIF('4) HNB - Special Sch, AP, ARPs'!A:A,Summary!A29,'4) HNB - Special Sch, AP, ARPs'!E:E)+SUMIF('4) HNB - Special Sch, AP, ARPs'!A:A,Summary!A29,'4) HNB - Special Sch, AP, ARPs'!F:F)</f>
        <v>0</v>
      </c>
      <c r="I29" s="41">
        <f>SUMIF('5) HNB - SEN Support Fund'!A:A,Summary!A29,'5) HNB - SEN Support Fund'!L:L)</f>
        <v>0</v>
      </c>
      <c r="J29" s="41"/>
      <c r="K29" s="96">
        <f>SUMIF('8) EYB - 2, 3&amp;4 YO'!A:A,A29,'8) EYB - 2, 3&amp;4 YO'!N:N)</f>
        <v>163616</v>
      </c>
      <c r="L29" s="96">
        <f>SUMIF('2) SB - Growth Fund'!A:A,Summary!A29,'2) SB - Growth Fund'!G:G)</f>
        <v>0</v>
      </c>
      <c r="M29" s="96">
        <f>SUMIF('3) SB - One Off Reserve'!A:A,Summary!A29,'3) SB - One Off Reserve'!D:D)</f>
        <v>4320.3319123714864</v>
      </c>
      <c r="N29" s="96">
        <f>SUMIF('10) EFA 2016-17'!A:A,Summary!A29,'10) EFA 2016-17'!C:C)</f>
        <v>0</v>
      </c>
      <c r="O29" s="96">
        <f>SUMIF('10) EFA 2016-17'!A:A,Summary!A29,'10) EFA 2016-17'!D:D)</f>
        <v>0</v>
      </c>
      <c r="P29" s="96">
        <f>SUMIF('9) PPG 2016-17'!A:A,Summary!A29,'9) PPG 2016-17'!F:F)</f>
        <v>192720</v>
      </c>
      <c r="Q29" s="96">
        <f t="shared" si="1"/>
        <v>391765.33191237145</v>
      </c>
      <c r="R29" s="88"/>
      <c r="S29" s="96">
        <f t="shared" si="2"/>
        <v>2213973.0716564008</v>
      </c>
      <c r="T29" s="87">
        <f>SUMIF('1) SB - All Schools ISB '!$C:$C,Summary!$A29,'1) SB - All Schools ISB '!L:L)+SUMIF('2) SB - Growth Fund'!$A:$A,Summary!$A29,'2) SB - Growth Fund'!H:H)+SUMIF('4) HNB - Special Sch, AP, ARPs'!$A:$A,Summary!$A29,'4) HNB - Special Sch, AP, ARPs'!Q:Q)+SUMIF('5) HNB - SEN Support Fund'!$A:$A,Summary!$A29,'5) HNB - SEN Support Fund'!M:M)+SUMIF('6) HNB - Mainstream Banding'!$A:$A,Summary!$A29,'6) HNB - Mainstream Banding'!G:G)+SUMIF('7) EYB&amp;HNB - EY High Needs'!$A:$A,Summary!$A29,'7) EYB&amp;HNB - EY High Needs'!C:C)+SUMIF('9) PPG 2016-17'!$A:$A,Summary!$A29,'9) PPG 2016-17'!G:G)+SUMIF('10) EFA 2016-17'!$A:$A,Summary!$A29,'10) EFA 2016-17'!F:F)+SUMIF('3) SB - One Off Reserve'!$A:$A,Summary!$A29,'3) SB - One Off Reserve'!D:D)+SUMIF('8) EYB - 2, 3&amp;4 YO'!$A:$A,Summary!$A29,'8) EYB - 2, 3&amp;4 YO'!O:O)</f>
        <v>258430.39698293485</v>
      </c>
      <c r="U29" s="87">
        <f>SUMIF('1) SB - All Schools ISB '!$C:$C,Summary!$A29,'1) SB - All Schools ISB '!M:M)+SUMIF('2) SB - Growth Fund'!$A:$A,Summary!$A29,'2) SB - Growth Fund'!I:I)+SUMIF('4) HNB - Special Sch, AP, ARPs'!$A:$A,Summary!$A29,'4) HNB - Special Sch, AP, ARPs'!R:R)+SUMIF('5) HNB - SEN Support Fund'!$A:$A,Summary!$A29,'5) HNB - SEN Support Fund'!N:N)+SUMIF('6) HNB - Mainstream Banding'!$A:$A,Summary!$A29,'6) HNB - Mainstream Banding'!H:H)+SUMIF('7) EYB&amp;HNB - EY High Needs'!$A:$A,Summary!$A29,'7) EYB&amp;HNB - EY High Needs'!D:D)+SUMIF('9) PPG 2016-17'!$A:$A,Summary!$A29,'9) PPG 2016-17'!H:H)+SUMIF('10) EFA 2016-17'!$A:$A,Summary!$A29,'10) EFA 2016-17'!G:G)+SUMIF('3) SB - One Off Reserve'!$A:$A,Summary!$A29,'3) SB - One Off Reserve'!E:E)+SUMIF('8) EYB - 2, 3&amp;4 YO'!$A:$A,Summary!$A29,'8) EYB - 2, 3&amp;4 YO'!P:P)</f>
        <v>187820.48287824256</v>
      </c>
      <c r="V29" s="87">
        <f>SUMIF('1) SB - All Schools ISB '!$C:$C,Summary!$A29,'1) SB - All Schools ISB '!N:N)+SUMIF('2) SB - Growth Fund'!$A:$A,Summary!$A29,'2) SB - Growth Fund'!J:J)+SUMIF('4) HNB - Special Sch, AP, ARPs'!$A:$A,Summary!$A29,'4) HNB - Special Sch, AP, ARPs'!S:S)+SUMIF('5) HNB - SEN Support Fund'!$A:$A,Summary!$A29,'5) HNB - SEN Support Fund'!O:O)+SUMIF('6) HNB - Mainstream Banding'!$A:$A,Summary!$A29,'6) HNB - Mainstream Banding'!I:I)+SUMIF('7) EYB&amp;HNB - EY High Needs'!$A:$A,Summary!$A29,'7) EYB&amp;HNB - EY High Needs'!E:E)+SUMIF('9) PPG 2016-17'!$A:$A,Summary!$A29,'9) PPG 2016-17'!I:I)+SUMIF('10) EFA 2016-17'!$A:$A,Summary!$A29,'10) EFA 2016-17'!H:H)+SUMIF('3) SB - One Off Reserve'!$A:$A,Summary!$A29,'3) SB - One Off Reserve'!F:F)+SUMIF('8) EYB - 2, 3&amp;4 YO'!$A:$A,Summary!$A29,'8) EYB - 2, 3&amp;4 YO'!Q:Q)</f>
        <v>187820.48287824256</v>
      </c>
      <c r="W29" s="87">
        <f>SUMIF('1) SB - All Schools ISB '!$C:$C,Summary!$A29,'1) SB - All Schools ISB '!O:O)+SUMIF('2) SB - Growth Fund'!$A:$A,Summary!$A29,'2) SB - Growth Fund'!K:K)+SUMIF('4) HNB - Special Sch, AP, ARPs'!$A:$A,Summary!$A29,'4) HNB - Special Sch, AP, ARPs'!T:T)+SUMIF('5) HNB - SEN Support Fund'!$A:$A,Summary!$A29,'5) HNB - SEN Support Fund'!P:P)+SUMIF('6) HNB - Mainstream Banding'!$A:$A,Summary!$A29,'6) HNB - Mainstream Banding'!J:J)+SUMIF('7) EYB&amp;HNB - EY High Needs'!$A:$A,Summary!$A29,'7) EYB&amp;HNB - EY High Needs'!F:F)+SUMIF('9) PPG 2016-17'!$A:$A,Summary!$A29,'9) PPG 2016-17'!J:J)+SUMIF('10) EFA 2016-17'!$A:$A,Summary!$A29,'10) EFA 2016-17'!I:I)+SUMIF('3) SB - One Off Reserve'!$A:$A,Summary!$A29,'3) SB - One Off Reserve'!G:G)+SUMIF('8) EYB - 2, 3&amp;4 YO'!$A:$A,Summary!$A29,'8) EYB - 2, 3&amp;4 YO'!R:R)</f>
        <v>187820.48287824256</v>
      </c>
      <c r="X29" s="87">
        <f>SUMIF('1) SB - All Schools ISB '!$C:$C,Summary!$A29,'1) SB - All Schools ISB '!P:P)+SUMIF('2) SB - Growth Fund'!$A:$A,Summary!$A29,'2) SB - Growth Fund'!L:L)+SUMIF('4) HNB - Special Sch, AP, ARPs'!$A:$A,Summary!$A29,'4) HNB - Special Sch, AP, ARPs'!U:U)+SUMIF('5) HNB - SEN Support Fund'!$A:$A,Summary!$A29,'5) HNB - SEN Support Fund'!Q:Q)+SUMIF('6) HNB - Mainstream Banding'!$A:$A,Summary!$A29,'6) HNB - Mainstream Banding'!K:K)+SUMIF('7) EYB&amp;HNB - EY High Needs'!$A:$A,Summary!$A29,'7) EYB&amp;HNB - EY High Needs'!G:G)+SUMIF('9) PPG 2016-17'!$A:$A,Summary!$A29,'9) PPG 2016-17'!K:K)+SUMIF('10) EFA 2016-17'!$A:$A,Summary!$A29,'10) EFA 2016-17'!J:J)+SUMIF('3) SB - One Off Reserve'!$A:$A,Summary!$A29,'3) SB - One Off Reserve'!H:H)+SUMIF('8) EYB - 2, 3&amp;4 YO'!$A:$A,Summary!$A29,'8) EYB - 2, 3&amp;4 YO'!S:S)</f>
        <v>187820.48287824256</v>
      </c>
      <c r="Y29" s="87">
        <f>SUMIF('1) SB - All Schools ISB '!$C:$C,Summary!$A29,'1) SB - All Schools ISB '!Q:Q)+SUMIF('2) SB - Growth Fund'!$A:$A,Summary!$A29,'2) SB - Growth Fund'!M:M)+SUMIF('4) HNB - Special Sch, AP, ARPs'!$A:$A,Summary!$A29,'4) HNB - Special Sch, AP, ARPs'!V:V)+SUMIF('5) HNB - SEN Support Fund'!$A:$A,Summary!$A29,'5) HNB - SEN Support Fund'!R:R)+SUMIF('6) HNB - Mainstream Banding'!$A:$A,Summary!$A29,'6) HNB - Mainstream Banding'!L:L)+SUMIF('7) EYB&amp;HNB - EY High Needs'!$A:$A,Summary!$A29,'7) EYB&amp;HNB - EY High Needs'!H:H)+SUMIF('9) PPG 2016-17'!$A:$A,Summary!$A29,'9) PPG 2016-17'!L:L)+SUMIF('10) EFA 2016-17'!$A:$A,Summary!$A29,'10) EFA 2016-17'!K:K)+SUMIF('3) SB - One Off Reserve'!$A:$A,Summary!$A29,'3) SB - One Off Reserve'!I:I)+SUMIF('8) EYB - 2, 3&amp;4 YO'!$A:$A,Summary!$A29,'8) EYB - 2, 3&amp;4 YO'!T:T)</f>
        <v>187820.48287824256</v>
      </c>
      <c r="Z29" s="87">
        <f>SUMIF('1) SB - All Schools ISB '!$C:$C,Summary!$A29,'1) SB - All Schools ISB '!R:R)+SUMIF('2) SB - Growth Fund'!$A:$A,Summary!$A29,'2) SB - Growth Fund'!N:N)+SUMIF('4) HNB - Special Sch, AP, ARPs'!$A:$A,Summary!$A29,'4) HNB - Special Sch, AP, ARPs'!W:W)+SUMIF('5) HNB - SEN Support Fund'!$A:$A,Summary!$A29,'5) HNB - SEN Support Fund'!S:S)+SUMIF('6) HNB - Mainstream Banding'!$A:$A,Summary!$A29,'6) HNB - Mainstream Banding'!M:M)+SUMIF('7) EYB&amp;HNB - EY High Needs'!$A:$A,Summary!$A29,'7) EYB&amp;HNB - EY High Needs'!I:I)+SUMIF('9) PPG 2016-17'!$A:$A,Summary!$A29,'9) PPG 2016-17'!M:M)+SUMIF('10) EFA 2016-17'!$A:$A,Summary!$A29,'10) EFA 2016-17'!L:L)+SUMIF('3) SB - One Off Reserve'!$A:$A,Summary!$A29,'3) SB - One Off Reserve'!J:J)+SUMIF('8) EYB - 2, 3&amp;4 YO'!$A:$A,Summary!$A29,'8) EYB - 2, 3&amp;4 YO'!U:U)</f>
        <v>187820.48287824256</v>
      </c>
      <c r="AA29" s="87">
        <f>SUMIF('1) SB - All Schools ISB '!$C:$C,Summary!$A29,'1) SB - All Schools ISB '!S:S)+SUMIF('2) SB - Growth Fund'!$A:$A,Summary!$A29,'2) SB - Growth Fund'!O:O)+SUMIF('4) HNB - Special Sch, AP, ARPs'!$A:$A,Summary!$A29,'4) HNB - Special Sch, AP, ARPs'!X:X)+SUMIF('5) HNB - SEN Support Fund'!$A:$A,Summary!$A29,'5) HNB - SEN Support Fund'!T:T)+SUMIF('6) HNB - Mainstream Banding'!$A:$A,Summary!$A29,'6) HNB - Mainstream Banding'!N:N)+SUMIF('7) EYB&amp;HNB - EY High Needs'!$A:$A,Summary!$A29,'7) EYB&amp;HNB - EY High Needs'!J:J)+SUMIF('9) PPG 2016-17'!$A:$A,Summary!$A29,'9) PPG 2016-17'!N:N)+SUMIF('10) EFA 2016-17'!$A:$A,Summary!$A29,'10) EFA 2016-17'!M:M)+SUMIF('3) SB - One Off Reserve'!$A:$A,Summary!$A29,'3) SB - One Off Reserve'!K:K)+SUMIF('8) EYB - 2, 3&amp;4 YO'!$A:$A,Summary!$A29,'8) EYB - 2, 3&amp;4 YO'!V:V)</f>
        <v>187820.48287824256</v>
      </c>
      <c r="AB29" s="87">
        <f>SUMIF('1) SB - All Schools ISB '!$C:$C,Summary!$A29,'1) SB - All Schools ISB '!T:T)+SUMIF('2) SB - Growth Fund'!$A:$A,Summary!$A29,'2) SB - Growth Fund'!P:P)+SUMIF('4) HNB - Special Sch, AP, ARPs'!$A:$A,Summary!$A29,'4) HNB - Special Sch, AP, ARPs'!Y:Y)+SUMIF('5) HNB - SEN Support Fund'!$A:$A,Summary!$A29,'5) HNB - SEN Support Fund'!U:U)+SUMIF('6) HNB - Mainstream Banding'!$A:$A,Summary!$A29,'6) HNB - Mainstream Banding'!O:O)+SUMIF('7) EYB&amp;HNB - EY High Needs'!$A:$A,Summary!$A29,'7) EYB&amp;HNB - EY High Needs'!K:K)+SUMIF('9) PPG 2016-17'!$A:$A,Summary!$A29,'9) PPG 2016-17'!O:O)+SUMIF('10) EFA 2016-17'!$A:$A,Summary!$A29,'10) EFA 2016-17'!N:N)+SUMIF('3) SB - One Off Reserve'!$A:$A,Summary!$A29,'3) SB - One Off Reserve'!L:L)+SUMIF('8) EYB - 2, 3&amp;4 YO'!$A:$A,Summary!$A29,'8) EYB - 2, 3&amp;4 YO'!W:W)</f>
        <v>187820.48287824256</v>
      </c>
      <c r="AC29" s="87">
        <f>SUMIF('1) SB - All Schools ISB '!$C:$C,Summary!$A29,'1) SB - All Schools ISB '!U:U)+SUMIF('2) SB - Growth Fund'!$A:$A,Summary!$A29,'2) SB - Growth Fund'!Q:Q)+SUMIF('4) HNB - Special Sch, AP, ARPs'!$A:$A,Summary!$A29,'4) HNB - Special Sch, AP, ARPs'!Z:Z)+SUMIF('5) HNB - SEN Support Fund'!$A:$A,Summary!$A29,'5) HNB - SEN Support Fund'!V:V)+SUMIF('6) HNB - Mainstream Banding'!$A:$A,Summary!$A29,'6) HNB - Mainstream Banding'!P:P)+SUMIF('7) EYB&amp;HNB - EY High Needs'!$A:$A,Summary!$A29,'7) EYB&amp;HNB - EY High Needs'!L:L)+SUMIF('9) PPG 2016-17'!$A:$A,Summary!$A29,'9) PPG 2016-17'!P:P)+SUMIF('10) EFA 2016-17'!$A:$A,Summary!$A29,'10) EFA 2016-17'!O:O)+SUMIF('3) SB - One Off Reserve'!$A:$A,Summary!$A29,'3) SB - One Off Reserve'!M:M)+SUMIF('8) EYB - 2, 3&amp;4 YO'!$A:$A,Summary!$A29,'8) EYB - 2, 3&amp;4 YO'!X:X)</f>
        <v>187820.48287824256</v>
      </c>
      <c r="AD29" s="87">
        <f>SUMIF('1) SB - All Schools ISB '!$C:$C,Summary!$A29,'1) SB - All Schools ISB '!V:V)+SUMIF('2) SB - Growth Fund'!$A:$A,Summary!$A29,'2) SB - Growth Fund'!R:R)+SUMIF('4) HNB - Special Sch, AP, ARPs'!$A:$A,Summary!$A29,'4) HNB - Special Sch, AP, ARPs'!AA:AA)+SUMIF('5) HNB - SEN Support Fund'!$A:$A,Summary!$A29,'5) HNB - SEN Support Fund'!W:W)+SUMIF('6) HNB - Mainstream Banding'!$A:$A,Summary!$A29,'6) HNB - Mainstream Banding'!Q:Q)+SUMIF('7) EYB&amp;HNB - EY High Needs'!$A:$A,Summary!$A29,'7) EYB&amp;HNB - EY High Needs'!M:M)+SUMIF('9) PPG 2016-17'!$A:$A,Summary!$A29,'9) PPG 2016-17'!Q:Q)+SUMIF('10) EFA 2016-17'!$A:$A,Summary!$A29,'10) EFA 2016-17'!P:P)+SUMIF('3) SB - One Off Reserve'!$A:$A,Summary!$A29,'3) SB - One Off Reserve'!N:N)+SUMIF('8) EYB - 2, 3&amp;4 YO'!$A:$A,Summary!$A29,'8) EYB - 2, 3&amp;4 YO'!Y:Y)</f>
        <v>187820.48287824256</v>
      </c>
      <c r="AE29" s="87">
        <f>SUMIF('1) SB - All Schools ISB '!$C:$C,Summary!$A29,'1) SB - All Schools ISB '!W:W)+SUMIF('2) SB - Growth Fund'!$A:$A,Summary!$A29,'2) SB - Growth Fund'!S:S)+SUMIF('4) HNB - Special Sch, AP, ARPs'!$A:$A,Summary!$A29,'4) HNB - Special Sch, AP, ARPs'!AB:AB)+SUMIF('5) HNB - SEN Support Fund'!$A:$A,Summary!$A29,'5) HNB - SEN Support Fund'!X:X)+SUMIF('6) HNB - Mainstream Banding'!$A:$A,Summary!$A29,'6) HNB - Mainstream Banding'!R:R)+SUMIF('7) EYB&amp;HNB - EY High Needs'!$A:$A,Summary!$A29,'7) EYB&amp;HNB - EY High Needs'!N:N)+SUMIF('9) PPG 2016-17'!$A:$A,Summary!$A29,'9) PPG 2016-17'!R:R)+SUMIF('10) EFA 2016-17'!$A:$A,Summary!$A29,'10) EFA 2016-17'!Q:Q)+SUMIF('3) SB - One Off Reserve'!$A:$A,Summary!$A29,'3) SB - One Off Reserve'!O:O)+SUMIF('8) EYB - 2, 3&amp;4 YO'!$A:$A,Summary!$A29,'8) EYB - 2, 3&amp;4 YO'!Z:Z)</f>
        <v>77337.845891041041</v>
      </c>
      <c r="AG29" s="96">
        <v>2213973.0716564008</v>
      </c>
      <c r="AH29" s="223">
        <v>2213973.0716564008</v>
      </c>
      <c r="AI29" s="223">
        <f t="shared" si="3"/>
        <v>2213973.0716564008</v>
      </c>
      <c r="AJ29" s="56">
        <f t="shared" si="4"/>
        <v>0</v>
      </c>
    </row>
    <row r="30" spans="1:36" ht="15" x14ac:dyDescent="0.25">
      <c r="A30" s="7">
        <v>3072165</v>
      </c>
      <c r="B30" s="37" t="s">
        <v>302</v>
      </c>
      <c r="C30" s="96">
        <f>SUMIF('1) SB - All Schools ISB '!C:C,Summary!A30,'1) SB - All Schools ISB '!K:K)</f>
        <v>2695265.0937970937</v>
      </c>
      <c r="D30" s="41">
        <f>SUMIF('4) HNB - Special Sch, AP, ARPs'!A:A,Summary!A30,'4) HNB - Special Sch, AP, ARPs'!C:C)</f>
        <v>0</v>
      </c>
      <c r="E30" s="90">
        <f t="shared" si="0"/>
        <v>2695265.0937970937</v>
      </c>
      <c r="F30" s="88"/>
      <c r="G30" s="91">
        <f>SUMIF('6) HNB - Mainstream Banding'!A:A,Summary!A30,'6) HNB - Mainstream Banding'!E:E)</f>
        <v>63232</v>
      </c>
      <c r="H30" s="41">
        <f>SUMIF('4) HNB - Special Sch, AP, ARPs'!A:A,Summary!A30,'4) HNB - Special Sch, AP, ARPs'!E:E)+SUMIF('4) HNB - Special Sch, AP, ARPs'!A:A,Summary!A30,'4) HNB - Special Sch, AP, ARPs'!F:F)</f>
        <v>0</v>
      </c>
      <c r="I30" s="41">
        <f>SUMIF('5) HNB - SEN Support Fund'!A:A,Summary!A30,'5) HNB - SEN Support Fund'!L:L)</f>
        <v>8319</v>
      </c>
      <c r="J30" s="41"/>
      <c r="K30" s="96">
        <f>SUMIF('8) EYB - 2, 3&amp;4 YO'!A:A,A30,'8) EYB - 2, 3&amp;4 YO'!N:N)</f>
        <v>100804</v>
      </c>
      <c r="L30" s="96">
        <f>SUMIF('2) SB - Growth Fund'!A:A,Summary!A30,'2) SB - Growth Fund'!G:G)</f>
        <v>0</v>
      </c>
      <c r="M30" s="96">
        <f>SUMIF('3) SB - One Off Reserve'!A:A,Summary!A30,'3) SB - One Off Reserve'!D:D)</f>
        <v>6501.4703535687422</v>
      </c>
      <c r="N30" s="96">
        <f>SUMIF('10) EFA 2016-17'!A:A,Summary!A30,'10) EFA 2016-17'!C:C)</f>
        <v>0</v>
      </c>
      <c r="O30" s="96">
        <f>SUMIF('10) EFA 2016-17'!A:A,Summary!A30,'10) EFA 2016-17'!D:D)</f>
        <v>0</v>
      </c>
      <c r="P30" s="96">
        <f>SUMIF('9) PPG 2016-17'!A:A,Summary!A30,'9) PPG 2016-17'!F:F)</f>
        <v>289080</v>
      </c>
      <c r="Q30" s="96">
        <f t="shared" si="1"/>
        <v>467936.47035356873</v>
      </c>
      <c r="R30" s="88"/>
      <c r="S30" s="96">
        <f t="shared" si="2"/>
        <v>3163201.5641506626</v>
      </c>
      <c r="T30" s="87">
        <f>SUMIF('1) SB - All Schools ISB '!$C:$C,Summary!$A30,'1) SB - All Schools ISB '!L:L)+SUMIF('2) SB - Growth Fund'!$A:$A,Summary!$A30,'2) SB - Growth Fund'!H:H)+SUMIF('4) HNB - Special Sch, AP, ARPs'!$A:$A,Summary!$A30,'4) HNB - Special Sch, AP, ARPs'!Q:Q)+SUMIF('5) HNB - SEN Support Fund'!$A:$A,Summary!$A30,'5) HNB - SEN Support Fund'!M:M)+SUMIF('6) HNB - Mainstream Banding'!$A:$A,Summary!$A30,'6) HNB - Mainstream Banding'!G:G)+SUMIF('7) EYB&amp;HNB - EY High Needs'!$A:$A,Summary!$A30,'7) EYB&amp;HNB - EY High Needs'!C:C)+SUMIF('9) PPG 2016-17'!$A:$A,Summary!$A30,'9) PPG 2016-17'!G:G)+SUMIF('10) EFA 2016-17'!$A:$A,Summary!$A30,'10) EFA 2016-17'!F:F)+SUMIF('3) SB - One Off Reserve'!$A:$A,Summary!$A30,'3) SB - One Off Reserve'!D:D)+SUMIF('8) EYB - 2, 3&amp;4 YO'!$A:$A,Summary!$A30,'8) EYB - 2, 3&amp;4 YO'!O:O)</f>
        <v>369521.98114023457</v>
      </c>
      <c r="U30" s="87">
        <f>SUMIF('1) SB - All Schools ISB '!$C:$C,Summary!$A30,'1) SB - All Schools ISB '!M:M)+SUMIF('2) SB - Growth Fund'!$A:$A,Summary!$A30,'2) SB - Growth Fund'!I:I)+SUMIF('4) HNB - Special Sch, AP, ARPs'!$A:$A,Summary!$A30,'4) HNB - Special Sch, AP, ARPs'!R:R)+SUMIF('5) HNB - SEN Support Fund'!$A:$A,Summary!$A30,'5) HNB - SEN Support Fund'!N:N)+SUMIF('6) HNB - Mainstream Banding'!$A:$A,Summary!$A30,'6) HNB - Mainstream Banding'!H:H)+SUMIF('7) EYB&amp;HNB - EY High Needs'!$A:$A,Summary!$A30,'7) EYB&amp;HNB - EY High Needs'!D:D)+SUMIF('9) PPG 2016-17'!$A:$A,Summary!$A30,'9) PPG 2016-17'!H:H)+SUMIF('10) EFA 2016-17'!$A:$A,Summary!$A30,'10) EFA 2016-17'!G:G)+SUMIF('3) SB - One Off Reserve'!$A:$A,Summary!$A30,'3) SB - One Off Reserve'!E:E)+SUMIF('8) EYB - 2, 3&amp;4 YO'!$A:$A,Summary!$A30,'8) EYB - 2, 3&amp;4 YO'!P:P)</f>
        <v>268319.50797275302</v>
      </c>
      <c r="V30" s="87">
        <f>SUMIF('1) SB - All Schools ISB '!$C:$C,Summary!$A30,'1) SB - All Schools ISB '!N:N)+SUMIF('2) SB - Growth Fund'!$A:$A,Summary!$A30,'2) SB - Growth Fund'!J:J)+SUMIF('4) HNB - Special Sch, AP, ARPs'!$A:$A,Summary!$A30,'4) HNB - Special Sch, AP, ARPs'!S:S)+SUMIF('5) HNB - SEN Support Fund'!$A:$A,Summary!$A30,'5) HNB - SEN Support Fund'!O:O)+SUMIF('6) HNB - Mainstream Banding'!$A:$A,Summary!$A30,'6) HNB - Mainstream Banding'!I:I)+SUMIF('7) EYB&amp;HNB - EY High Needs'!$A:$A,Summary!$A30,'7) EYB&amp;HNB - EY High Needs'!E:E)+SUMIF('9) PPG 2016-17'!$A:$A,Summary!$A30,'9) PPG 2016-17'!I:I)+SUMIF('10) EFA 2016-17'!$A:$A,Summary!$A30,'10) EFA 2016-17'!H:H)+SUMIF('3) SB - One Off Reserve'!$A:$A,Summary!$A30,'3) SB - One Off Reserve'!F:F)+SUMIF('8) EYB - 2, 3&amp;4 YO'!$A:$A,Summary!$A30,'8) EYB - 2, 3&amp;4 YO'!Q:Q)</f>
        <v>268319.50797275302</v>
      </c>
      <c r="W30" s="87">
        <f>SUMIF('1) SB - All Schools ISB '!$C:$C,Summary!$A30,'1) SB - All Schools ISB '!O:O)+SUMIF('2) SB - Growth Fund'!$A:$A,Summary!$A30,'2) SB - Growth Fund'!K:K)+SUMIF('4) HNB - Special Sch, AP, ARPs'!$A:$A,Summary!$A30,'4) HNB - Special Sch, AP, ARPs'!T:T)+SUMIF('5) HNB - SEN Support Fund'!$A:$A,Summary!$A30,'5) HNB - SEN Support Fund'!P:P)+SUMIF('6) HNB - Mainstream Banding'!$A:$A,Summary!$A30,'6) HNB - Mainstream Banding'!J:J)+SUMIF('7) EYB&amp;HNB - EY High Needs'!$A:$A,Summary!$A30,'7) EYB&amp;HNB - EY High Needs'!F:F)+SUMIF('9) PPG 2016-17'!$A:$A,Summary!$A30,'9) PPG 2016-17'!J:J)+SUMIF('10) EFA 2016-17'!$A:$A,Summary!$A30,'10) EFA 2016-17'!I:I)+SUMIF('3) SB - One Off Reserve'!$A:$A,Summary!$A30,'3) SB - One Off Reserve'!G:G)+SUMIF('8) EYB - 2, 3&amp;4 YO'!$A:$A,Summary!$A30,'8) EYB - 2, 3&amp;4 YO'!R:R)</f>
        <v>268319.50797275302</v>
      </c>
      <c r="X30" s="87">
        <f>SUMIF('1) SB - All Schools ISB '!$C:$C,Summary!$A30,'1) SB - All Schools ISB '!P:P)+SUMIF('2) SB - Growth Fund'!$A:$A,Summary!$A30,'2) SB - Growth Fund'!L:L)+SUMIF('4) HNB - Special Sch, AP, ARPs'!$A:$A,Summary!$A30,'4) HNB - Special Sch, AP, ARPs'!U:U)+SUMIF('5) HNB - SEN Support Fund'!$A:$A,Summary!$A30,'5) HNB - SEN Support Fund'!Q:Q)+SUMIF('6) HNB - Mainstream Banding'!$A:$A,Summary!$A30,'6) HNB - Mainstream Banding'!K:K)+SUMIF('7) EYB&amp;HNB - EY High Needs'!$A:$A,Summary!$A30,'7) EYB&amp;HNB - EY High Needs'!G:G)+SUMIF('9) PPG 2016-17'!$A:$A,Summary!$A30,'9) PPG 2016-17'!K:K)+SUMIF('10) EFA 2016-17'!$A:$A,Summary!$A30,'10) EFA 2016-17'!J:J)+SUMIF('3) SB - One Off Reserve'!$A:$A,Summary!$A30,'3) SB - One Off Reserve'!H:H)+SUMIF('8) EYB - 2, 3&amp;4 YO'!$A:$A,Summary!$A30,'8) EYB - 2, 3&amp;4 YO'!S:S)</f>
        <v>268319.50797275302</v>
      </c>
      <c r="Y30" s="87">
        <f>SUMIF('1) SB - All Schools ISB '!$C:$C,Summary!$A30,'1) SB - All Schools ISB '!Q:Q)+SUMIF('2) SB - Growth Fund'!$A:$A,Summary!$A30,'2) SB - Growth Fund'!M:M)+SUMIF('4) HNB - Special Sch, AP, ARPs'!$A:$A,Summary!$A30,'4) HNB - Special Sch, AP, ARPs'!V:V)+SUMIF('5) HNB - SEN Support Fund'!$A:$A,Summary!$A30,'5) HNB - SEN Support Fund'!R:R)+SUMIF('6) HNB - Mainstream Banding'!$A:$A,Summary!$A30,'6) HNB - Mainstream Banding'!L:L)+SUMIF('7) EYB&amp;HNB - EY High Needs'!$A:$A,Summary!$A30,'7) EYB&amp;HNB - EY High Needs'!H:H)+SUMIF('9) PPG 2016-17'!$A:$A,Summary!$A30,'9) PPG 2016-17'!L:L)+SUMIF('10) EFA 2016-17'!$A:$A,Summary!$A30,'10) EFA 2016-17'!K:K)+SUMIF('3) SB - One Off Reserve'!$A:$A,Summary!$A30,'3) SB - One Off Reserve'!I:I)+SUMIF('8) EYB - 2, 3&amp;4 YO'!$A:$A,Summary!$A30,'8) EYB - 2, 3&amp;4 YO'!T:T)</f>
        <v>268319.50797275302</v>
      </c>
      <c r="Z30" s="87">
        <f>SUMIF('1) SB - All Schools ISB '!$C:$C,Summary!$A30,'1) SB - All Schools ISB '!R:R)+SUMIF('2) SB - Growth Fund'!$A:$A,Summary!$A30,'2) SB - Growth Fund'!N:N)+SUMIF('4) HNB - Special Sch, AP, ARPs'!$A:$A,Summary!$A30,'4) HNB - Special Sch, AP, ARPs'!W:W)+SUMIF('5) HNB - SEN Support Fund'!$A:$A,Summary!$A30,'5) HNB - SEN Support Fund'!S:S)+SUMIF('6) HNB - Mainstream Banding'!$A:$A,Summary!$A30,'6) HNB - Mainstream Banding'!M:M)+SUMIF('7) EYB&amp;HNB - EY High Needs'!$A:$A,Summary!$A30,'7) EYB&amp;HNB - EY High Needs'!I:I)+SUMIF('9) PPG 2016-17'!$A:$A,Summary!$A30,'9) PPG 2016-17'!M:M)+SUMIF('10) EFA 2016-17'!$A:$A,Summary!$A30,'10) EFA 2016-17'!L:L)+SUMIF('3) SB - One Off Reserve'!$A:$A,Summary!$A30,'3) SB - One Off Reserve'!J:J)+SUMIF('8) EYB - 2, 3&amp;4 YO'!$A:$A,Summary!$A30,'8) EYB - 2, 3&amp;4 YO'!U:U)</f>
        <v>268319.50797275302</v>
      </c>
      <c r="AA30" s="87">
        <f>SUMIF('1) SB - All Schools ISB '!$C:$C,Summary!$A30,'1) SB - All Schools ISB '!S:S)+SUMIF('2) SB - Growth Fund'!$A:$A,Summary!$A30,'2) SB - Growth Fund'!O:O)+SUMIF('4) HNB - Special Sch, AP, ARPs'!$A:$A,Summary!$A30,'4) HNB - Special Sch, AP, ARPs'!X:X)+SUMIF('5) HNB - SEN Support Fund'!$A:$A,Summary!$A30,'5) HNB - SEN Support Fund'!T:T)+SUMIF('6) HNB - Mainstream Banding'!$A:$A,Summary!$A30,'6) HNB - Mainstream Banding'!N:N)+SUMIF('7) EYB&amp;HNB - EY High Needs'!$A:$A,Summary!$A30,'7) EYB&amp;HNB - EY High Needs'!J:J)+SUMIF('9) PPG 2016-17'!$A:$A,Summary!$A30,'9) PPG 2016-17'!N:N)+SUMIF('10) EFA 2016-17'!$A:$A,Summary!$A30,'10) EFA 2016-17'!M:M)+SUMIF('3) SB - One Off Reserve'!$A:$A,Summary!$A30,'3) SB - One Off Reserve'!K:K)+SUMIF('8) EYB - 2, 3&amp;4 YO'!$A:$A,Summary!$A30,'8) EYB - 2, 3&amp;4 YO'!V:V)</f>
        <v>268319.50797275302</v>
      </c>
      <c r="AB30" s="87">
        <f>SUMIF('1) SB - All Schools ISB '!$C:$C,Summary!$A30,'1) SB - All Schools ISB '!T:T)+SUMIF('2) SB - Growth Fund'!$A:$A,Summary!$A30,'2) SB - Growth Fund'!P:P)+SUMIF('4) HNB - Special Sch, AP, ARPs'!$A:$A,Summary!$A30,'4) HNB - Special Sch, AP, ARPs'!Y:Y)+SUMIF('5) HNB - SEN Support Fund'!$A:$A,Summary!$A30,'5) HNB - SEN Support Fund'!U:U)+SUMIF('6) HNB - Mainstream Banding'!$A:$A,Summary!$A30,'6) HNB - Mainstream Banding'!O:O)+SUMIF('7) EYB&amp;HNB - EY High Needs'!$A:$A,Summary!$A30,'7) EYB&amp;HNB - EY High Needs'!K:K)+SUMIF('9) PPG 2016-17'!$A:$A,Summary!$A30,'9) PPG 2016-17'!O:O)+SUMIF('10) EFA 2016-17'!$A:$A,Summary!$A30,'10) EFA 2016-17'!N:N)+SUMIF('3) SB - One Off Reserve'!$A:$A,Summary!$A30,'3) SB - One Off Reserve'!L:L)+SUMIF('8) EYB - 2, 3&amp;4 YO'!$A:$A,Summary!$A30,'8) EYB - 2, 3&amp;4 YO'!W:W)</f>
        <v>268319.50797275302</v>
      </c>
      <c r="AC30" s="87">
        <f>SUMIF('1) SB - All Schools ISB '!$C:$C,Summary!$A30,'1) SB - All Schools ISB '!U:U)+SUMIF('2) SB - Growth Fund'!$A:$A,Summary!$A30,'2) SB - Growth Fund'!Q:Q)+SUMIF('4) HNB - Special Sch, AP, ARPs'!$A:$A,Summary!$A30,'4) HNB - Special Sch, AP, ARPs'!Z:Z)+SUMIF('5) HNB - SEN Support Fund'!$A:$A,Summary!$A30,'5) HNB - SEN Support Fund'!V:V)+SUMIF('6) HNB - Mainstream Banding'!$A:$A,Summary!$A30,'6) HNB - Mainstream Banding'!P:P)+SUMIF('7) EYB&amp;HNB - EY High Needs'!$A:$A,Summary!$A30,'7) EYB&amp;HNB - EY High Needs'!L:L)+SUMIF('9) PPG 2016-17'!$A:$A,Summary!$A30,'9) PPG 2016-17'!P:P)+SUMIF('10) EFA 2016-17'!$A:$A,Summary!$A30,'10) EFA 2016-17'!O:O)+SUMIF('3) SB - One Off Reserve'!$A:$A,Summary!$A30,'3) SB - One Off Reserve'!M:M)+SUMIF('8) EYB - 2, 3&amp;4 YO'!$A:$A,Summary!$A30,'8) EYB - 2, 3&amp;4 YO'!X:X)</f>
        <v>268319.50797275302</v>
      </c>
      <c r="AD30" s="87">
        <f>SUMIF('1) SB - All Schools ISB '!$C:$C,Summary!$A30,'1) SB - All Schools ISB '!V:V)+SUMIF('2) SB - Growth Fund'!$A:$A,Summary!$A30,'2) SB - Growth Fund'!R:R)+SUMIF('4) HNB - Special Sch, AP, ARPs'!$A:$A,Summary!$A30,'4) HNB - Special Sch, AP, ARPs'!AA:AA)+SUMIF('5) HNB - SEN Support Fund'!$A:$A,Summary!$A30,'5) HNB - SEN Support Fund'!W:W)+SUMIF('6) HNB - Mainstream Banding'!$A:$A,Summary!$A30,'6) HNB - Mainstream Banding'!Q:Q)+SUMIF('7) EYB&amp;HNB - EY High Needs'!$A:$A,Summary!$A30,'7) EYB&amp;HNB - EY High Needs'!M:M)+SUMIF('9) PPG 2016-17'!$A:$A,Summary!$A30,'9) PPG 2016-17'!Q:Q)+SUMIF('10) EFA 2016-17'!$A:$A,Summary!$A30,'10) EFA 2016-17'!P:P)+SUMIF('3) SB - One Off Reserve'!$A:$A,Summary!$A30,'3) SB - One Off Reserve'!N:N)+SUMIF('8) EYB - 2, 3&amp;4 YO'!$A:$A,Summary!$A30,'8) EYB - 2, 3&amp;4 YO'!Y:Y)</f>
        <v>268319.50797275302</v>
      </c>
      <c r="AE30" s="87">
        <f>SUMIF('1) SB - All Schools ISB '!$C:$C,Summary!$A30,'1) SB - All Schools ISB '!W:W)+SUMIF('2) SB - Growth Fund'!$A:$A,Summary!$A30,'2) SB - Growth Fund'!S:S)+SUMIF('4) HNB - Special Sch, AP, ARPs'!$A:$A,Summary!$A30,'4) HNB - Special Sch, AP, ARPs'!AB:AB)+SUMIF('5) HNB - SEN Support Fund'!$A:$A,Summary!$A30,'5) HNB - SEN Support Fund'!X:X)+SUMIF('6) HNB - Mainstream Banding'!$A:$A,Summary!$A30,'6) HNB - Mainstream Banding'!R:R)+SUMIF('7) EYB&amp;HNB - EY High Needs'!$A:$A,Summary!$A30,'7) EYB&amp;HNB - EY High Needs'!N:N)+SUMIF('9) PPG 2016-17'!$A:$A,Summary!$A30,'9) PPG 2016-17'!R:R)+SUMIF('10) EFA 2016-17'!$A:$A,Summary!$A30,'10) EFA 2016-17'!Q:Q)+SUMIF('3) SB - One Off Reserve'!$A:$A,Summary!$A30,'3) SB - One Off Reserve'!O:O)+SUMIF('8) EYB - 2, 3&amp;4 YO'!$A:$A,Summary!$A30,'8) EYB - 2, 3&amp;4 YO'!Z:Z)</f>
        <v>110484.50328289828</v>
      </c>
      <c r="AG30" s="96">
        <v>3163201.5641506626</v>
      </c>
      <c r="AH30" s="223">
        <v>3163201.5641506626</v>
      </c>
      <c r="AI30" s="223">
        <f t="shared" si="3"/>
        <v>3163201.5641506626</v>
      </c>
      <c r="AJ30" s="56">
        <f t="shared" si="4"/>
        <v>0</v>
      </c>
    </row>
    <row r="31" spans="1:36" ht="15" x14ac:dyDescent="0.25">
      <c r="A31" s="7">
        <v>3074030</v>
      </c>
      <c r="B31" s="37" t="s">
        <v>303</v>
      </c>
      <c r="C31" s="96">
        <f>SUMIF('1) SB - All Schools ISB '!C:C,Summary!A31,'1) SB - All Schools ISB '!K:K)</f>
        <v>8066927.2923239227</v>
      </c>
      <c r="D31" s="41">
        <f>SUMIF('4) HNB - Special Sch, AP, ARPs'!A:A,Summary!A31,'4) HNB - Special Sch, AP, ARPs'!C:C)</f>
        <v>100000</v>
      </c>
      <c r="E31" s="90">
        <f t="shared" si="0"/>
        <v>8166927.2923239227</v>
      </c>
      <c r="F31" s="88"/>
      <c r="G31" s="91">
        <f>SUMIF('6) HNB - Mainstream Banding'!A:A,Summary!A31,'6) HNB - Mainstream Banding'!E:E)</f>
        <v>103815</v>
      </c>
      <c r="H31" s="41">
        <f>SUMIF('4) HNB - Special Sch, AP, ARPs'!A:A,Summary!A31,'4) HNB - Special Sch, AP, ARPs'!E:E)+SUMIF('4) HNB - Special Sch, AP, ARPs'!A:A,Summary!A31,'4) HNB - Special Sch, AP, ARPs'!F:F)</f>
        <v>102863</v>
      </c>
      <c r="I31" s="41">
        <f>SUMIF('5) HNB - SEN Support Fund'!A:A,Summary!A31,'5) HNB - SEN Support Fund'!L:L)</f>
        <v>0</v>
      </c>
      <c r="J31" s="41"/>
      <c r="K31" s="96">
        <f>SUMIF('8) EYB - 2, 3&amp;4 YO'!A:A,A31,'8) EYB - 2, 3&amp;4 YO'!N:N)</f>
        <v>0</v>
      </c>
      <c r="L31" s="96">
        <f>SUMIF('2) SB - Growth Fund'!A:A,Summary!A31,'2) SB - Growth Fund'!G:G)</f>
        <v>0</v>
      </c>
      <c r="M31" s="96">
        <f>SUMIF('3) SB - One Off Reserve'!A:A,Summary!A31,'3) SB - One Off Reserve'!D:D)</f>
        <v>24579.752433492147</v>
      </c>
      <c r="N31" s="96">
        <f>SUMIF('10) EFA 2016-17'!A:A,Summary!A31,'10) EFA 2016-17'!C:C)</f>
        <v>813885</v>
      </c>
      <c r="O31" s="96">
        <f>SUMIF('10) EFA 2016-17'!A:A,Summary!A31,'10) EFA 2016-17'!D:D)</f>
        <v>28538</v>
      </c>
      <c r="P31" s="96">
        <f>SUMIF('9) PPG 2016-17'!A:A,Summary!A31,'9) PPG 2016-17'!F:F)</f>
        <v>425425</v>
      </c>
      <c r="Q31" s="96">
        <f t="shared" si="1"/>
        <v>1499105.7524334921</v>
      </c>
      <c r="R31" s="88"/>
      <c r="S31" s="96">
        <f t="shared" si="2"/>
        <v>9666033.0447574146</v>
      </c>
      <c r="T31" s="87">
        <f>SUMIF('1) SB - All Schools ISB '!$C:$C,Summary!$A31,'1) SB - All Schools ISB '!L:L)+SUMIF('2) SB - Growth Fund'!$A:$A,Summary!$A31,'2) SB - Growth Fund'!H:H)+SUMIF('4) HNB - Special Sch, AP, ARPs'!$A:$A,Summary!$A31,'4) HNB - Special Sch, AP, ARPs'!Q:Q)+SUMIF('5) HNB - SEN Support Fund'!$A:$A,Summary!$A31,'5) HNB - SEN Support Fund'!M:M)+SUMIF('6) HNB - Mainstream Banding'!$A:$A,Summary!$A31,'6) HNB - Mainstream Banding'!G:G)+SUMIF('7) EYB&amp;HNB - EY High Needs'!$A:$A,Summary!$A31,'7) EYB&amp;HNB - EY High Needs'!C:C)+SUMIF('9) PPG 2016-17'!$A:$A,Summary!$A31,'9) PPG 2016-17'!G:G)+SUMIF('10) EFA 2016-17'!$A:$A,Summary!$A31,'10) EFA 2016-17'!F:F)+SUMIF('3) SB - One Off Reserve'!$A:$A,Summary!$A31,'3) SB - One Off Reserve'!D:D)+SUMIF('8) EYB - 2, 3&amp;4 YO'!$A:$A,Summary!$A31,'8) EYB - 2, 3&amp;4 YO'!O:O)</f>
        <v>1210017.6360507433</v>
      </c>
      <c r="U31" s="87">
        <f>SUMIF('1) SB - All Schools ISB '!$C:$C,Summary!$A31,'1) SB - All Schools ISB '!M:M)+SUMIF('2) SB - Growth Fund'!$A:$A,Summary!$A31,'2) SB - Growth Fund'!I:I)+SUMIF('4) HNB - Special Sch, AP, ARPs'!$A:$A,Summary!$A31,'4) HNB - Special Sch, AP, ARPs'!R:R)+SUMIF('5) HNB - SEN Support Fund'!$A:$A,Summary!$A31,'5) HNB - SEN Support Fund'!N:N)+SUMIF('6) HNB - Mainstream Banding'!$A:$A,Summary!$A31,'6) HNB - Mainstream Banding'!H:H)+SUMIF('7) EYB&amp;HNB - EY High Needs'!$A:$A,Summary!$A31,'7) EYB&amp;HNB - EY High Needs'!D:D)+SUMIF('9) PPG 2016-17'!$A:$A,Summary!$A31,'9) PPG 2016-17'!H:H)+SUMIF('10) EFA 2016-17'!$A:$A,Summary!$A31,'10) EFA 2016-17'!G:G)+SUMIF('3) SB - One Off Reserve'!$A:$A,Summary!$A31,'3) SB - One Off Reserve'!E:E)+SUMIF('8) EYB - 2, 3&amp;4 YO'!$A:$A,Summary!$A31,'8) EYB - 2, 3&amp;4 YO'!P:P)</f>
        <v>819424.00818086683</v>
      </c>
      <c r="V31" s="87">
        <f>SUMIF('1) SB - All Schools ISB '!$C:$C,Summary!$A31,'1) SB - All Schools ISB '!N:N)+SUMIF('2) SB - Growth Fund'!$A:$A,Summary!$A31,'2) SB - Growth Fund'!J:J)+SUMIF('4) HNB - Special Sch, AP, ARPs'!$A:$A,Summary!$A31,'4) HNB - Special Sch, AP, ARPs'!S:S)+SUMIF('5) HNB - SEN Support Fund'!$A:$A,Summary!$A31,'5) HNB - SEN Support Fund'!O:O)+SUMIF('6) HNB - Mainstream Banding'!$A:$A,Summary!$A31,'6) HNB - Mainstream Banding'!I:I)+SUMIF('7) EYB&amp;HNB - EY High Needs'!$A:$A,Summary!$A31,'7) EYB&amp;HNB - EY High Needs'!E:E)+SUMIF('9) PPG 2016-17'!$A:$A,Summary!$A31,'9) PPG 2016-17'!I:I)+SUMIF('10) EFA 2016-17'!$A:$A,Summary!$A31,'10) EFA 2016-17'!H:H)+SUMIF('3) SB - One Off Reserve'!$A:$A,Summary!$A31,'3) SB - One Off Reserve'!F:F)+SUMIF('8) EYB - 2, 3&amp;4 YO'!$A:$A,Summary!$A31,'8) EYB - 2, 3&amp;4 YO'!Q:Q)</f>
        <v>810852.09151420009</v>
      </c>
      <c r="W31" s="87">
        <f>SUMIF('1) SB - All Schools ISB '!$C:$C,Summary!$A31,'1) SB - All Schools ISB '!O:O)+SUMIF('2) SB - Growth Fund'!$A:$A,Summary!$A31,'2) SB - Growth Fund'!K:K)+SUMIF('4) HNB - Special Sch, AP, ARPs'!$A:$A,Summary!$A31,'4) HNB - Special Sch, AP, ARPs'!T:T)+SUMIF('5) HNB - SEN Support Fund'!$A:$A,Summary!$A31,'5) HNB - SEN Support Fund'!P:P)+SUMIF('6) HNB - Mainstream Banding'!$A:$A,Summary!$A31,'6) HNB - Mainstream Banding'!J:J)+SUMIF('7) EYB&amp;HNB - EY High Needs'!$A:$A,Summary!$A31,'7) EYB&amp;HNB - EY High Needs'!F:F)+SUMIF('9) PPG 2016-17'!$A:$A,Summary!$A31,'9) PPG 2016-17'!J:J)+SUMIF('10) EFA 2016-17'!$A:$A,Summary!$A31,'10) EFA 2016-17'!I:I)+SUMIF('3) SB - One Off Reserve'!$A:$A,Summary!$A31,'3) SB - One Off Reserve'!G:G)+SUMIF('8) EYB - 2, 3&amp;4 YO'!$A:$A,Summary!$A31,'8) EYB - 2, 3&amp;4 YO'!R:R)</f>
        <v>810852.09151420009</v>
      </c>
      <c r="X31" s="87">
        <f>SUMIF('1) SB - All Schools ISB '!$C:$C,Summary!$A31,'1) SB - All Schools ISB '!P:P)+SUMIF('2) SB - Growth Fund'!$A:$A,Summary!$A31,'2) SB - Growth Fund'!L:L)+SUMIF('4) HNB - Special Sch, AP, ARPs'!$A:$A,Summary!$A31,'4) HNB - Special Sch, AP, ARPs'!U:U)+SUMIF('5) HNB - SEN Support Fund'!$A:$A,Summary!$A31,'5) HNB - SEN Support Fund'!Q:Q)+SUMIF('6) HNB - Mainstream Banding'!$A:$A,Summary!$A31,'6) HNB - Mainstream Banding'!K:K)+SUMIF('7) EYB&amp;HNB - EY High Needs'!$A:$A,Summary!$A31,'7) EYB&amp;HNB - EY High Needs'!G:G)+SUMIF('9) PPG 2016-17'!$A:$A,Summary!$A31,'9) PPG 2016-17'!K:K)+SUMIF('10) EFA 2016-17'!$A:$A,Summary!$A31,'10) EFA 2016-17'!J:J)+SUMIF('3) SB - One Off Reserve'!$A:$A,Summary!$A31,'3) SB - One Off Reserve'!H:H)+SUMIF('8) EYB - 2, 3&amp;4 YO'!$A:$A,Summary!$A31,'8) EYB - 2, 3&amp;4 YO'!S:S)</f>
        <v>810852.09151420009</v>
      </c>
      <c r="Y31" s="87">
        <f>SUMIF('1) SB - All Schools ISB '!$C:$C,Summary!$A31,'1) SB - All Schools ISB '!Q:Q)+SUMIF('2) SB - Growth Fund'!$A:$A,Summary!$A31,'2) SB - Growth Fund'!M:M)+SUMIF('4) HNB - Special Sch, AP, ARPs'!$A:$A,Summary!$A31,'4) HNB - Special Sch, AP, ARPs'!V:V)+SUMIF('5) HNB - SEN Support Fund'!$A:$A,Summary!$A31,'5) HNB - SEN Support Fund'!R:R)+SUMIF('6) HNB - Mainstream Banding'!$A:$A,Summary!$A31,'6) HNB - Mainstream Banding'!L:L)+SUMIF('7) EYB&amp;HNB - EY High Needs'!$A:$A,Summary!$A31,'7) EYB&amp;HNB - EY High Needs'!H:H)+SUMIF('9) PPG 2016-17'!$A:$A,Summary!$A31,'9) PPG 2016-17'!L:L)+SUMIF('10) EFA 2016-17'!$A:$A,Summary!$A31,'10) EFA 2016-17'!K:K)+SUMIF('3) SB - One Off Reserve'!$A:$A,Summary!$A31,'3) SB - One Off Reserve'!I:I)+SUMIF('8) EYB - 2, 3&amp;4 YO'!$A:$A,Summary!$A31,'8) EYB - 2, 3&amp;4 YO'!T:T)</f>
        <v>810852.09151420009</v>
      </c>
      <c r="Z31" s="87">
        <f>SUMIF('1) SB - All Schools ISB '!$C:$C,Summary!$A31,'1) SB - All Schools ISB '!R:R)+SUMIF('2) SB - Growth Fund'!$A:$A,Summary!$A31,'2) SB - Growth Fund'!N:N)+SUMIF('4) HNB - Special Sch, AP, ARPs'!$A:$A,Summary!$A31,'4) HNB - Special Sch, AP, ARPs'!W:W)+SUMIF('5) HNB - SEN Support Fund'!$A:$A,Summary!$A31,'5) HNB - SEN Support Fund'!S:S)+SUMIF('6) HNB - Mainstream Banding'!$A:$A,Summary!$A31,'6) HNB - Mainstream Banding'!M:M)+SUMIF('7) EYB&amp;HNB - EY High Needs'!$A:$A,Summary!$A31,'7) EYB&amp;HNB - EY High Needs'!I:I)+SUMIF('9) PPG 2016-17'!$A:$A,Summary!$A31,'9) PPG 2016-17'!M:M)+SUMIF('10) EFA 2016-17'!$A:$A,Summary!$A31,'10) EFA 2016-17'!L:L)+SUMIF('3) SB - One Off Reserve'!$A:$A,Summary!$A31,'3) SB - One Off Reserve'!J:J)+SUMIF('8) EYB - 2, 3&amp;4 YO'!$A:$A,Summary!$A31,'8) EYB - 2, 3&amp;4 YO'!U:U)</f>
        <v>810852.09151420009</v>
      </c>
      <c r="AA31" s="87">
        <f>SUMIF('1) SB - All Schools ISB '!$C:$C,Summary!$A31,'1) SB - All Schools ISB '!S:S)+SUMIF('2) SB - Growth Fund'!$A:$A,Summary!$A31,'2) SB - Growth Fund'!O:O)+SUMIF('4) HNB - Special Sch, AP, ARPs'!$A:$A,Summary!$A31,'4) HNB - Special Sch, AP, ARPs'!X:X)+SUMIF('5) HNB - SEN Support Fund'!$A:$A,Summary!$A31,'5) HNB - SEN Support Fund'!T:T)+SUMIF('6) HNB - Mainstream Banding'!$A:$A,Summary!$A31,'6) HNB - Mainstream Banding'!N:N)+SUMIF('7) EYB&amp;HNB - EY High Needs'!$A:$A,Summary!$A31,'7) EYB&amp;HNB - EY High Needs'!J:J)+SUMIF('9) PPG 2016-17'!$A:$A,Summary!$A31,'9) PPG 2016-17'!N:N)+SUMIF('10) EFA 2016-17'!$A:$A,Summary!$A31,'10) EFA 2016-17'!M:M)+SUMIF('3) SB - One Off Reserve'!$A:$A,Summary!$A31,'3) SB - One Off Reserve'!K:K)+SUMIF('8) EYB - 2, 3&amp;4 YO'!$A:$A,Summary!$A31,'8) EYB - 2, 3&amp;4 YO'!V:V)</f>
        <v>810852.09151420009</v>
      </c>
      <c r="AB31" s="87">
        <f>SUMIF('1) SB - All Schools ISB '!$C:$C,Summary!$A31,'1) SB - All Schools ISB '!T:T)+SUMIF('2) SB - Growth Fund'!$A:$A,Summary!$A31,'2) SB - Growth Fund'!P:P)+SUMIF('4) HNB - Special Sch, AP, ARPs'!$A:$A,Summary!$A31,'4) HNB - Special Sch, AP, ARPs'!Y:Y)+SUMIF('5) HNB - SEN Support Fund'!$A:$A,Summary!$A31,'5) HNB - SEN Support Fund'!U:U)+SUMIF('6) HNB - Mainstream Banding'!$A:$A,Summary!$A31,'6) HNB - Mainstream Banding'!O:O)+SUMIF('7) EYB&amp;HNB - EY High Needs'!$A:$A,Summary!$A31,'7) EYB&amp;HNB - EY High Needs'!K:K)+SUMIF('9) PPG 2016-17'!$A:$A,Summary!$A31,'9) PPG 2016-17'!O:O)+SUMIF('10) EFA 2016-17'!$A:$A,Summary!$A31,'10) EFA 2016-17'!N:N)+SUMIF('3) SB - One Off Reserve'!$A:$A,Summary!$A31,'3) SB - One Off Reserve'!L:L)+SUMIF('8) EYB - 2, 3&amp;4 YO'!$A:$A,Summary!$A31,'8) EYB - 2, 3&amp;4 YO'!W:W)</f>
        <v>810852.09151420009</v>
      </c>
      <c r="AC31" s="87">
        <f>SUMIF('1) SB - All Schools ISB '!$C:$C,Summary!$A31,'1) SB - All Schools ISB '!U:U)+SUMIF('2) SB - Growth Fund'!$A:$A,Summary!$A31,'2) SB - Growth Fund'!Q:Q)+SUMIF('4) HNB - Special Sch, AP, ARPs'!$A:$A,Summary!$A31,'4) HNB - Special Sch, AP, ARPs'!Z:Z)+SUMIF('5) HNB - SEN Support Fund'!$A:$A,Summary!$A31,'5) HNB - SEN Support Fund'!V:V)+SUMIF('6) HNB - Mainstream Banding'!$A:$A,Summary!$A31,'6) HNB - Mainstream Banding'!P:P)+SUMIF('7) EYB&amp;HNB - EY High Needs'!$A:$A,Summary!$A31,'7) EYB&amp;HNB - EY High Needs'!L:L)+SUMIF('9) PPG 2016-17'!$A:$A,Summary!$A31,'9) PPG 2016-17'!P:P)+SUMIF('10) EFA 2016-17'!$A:$A,Summary!$A31,'10) EFA 2016-17'!O:O)+SUMIF('3) SB - One Off Reserve'!$A:$A,Summary!$A31,'3) SB - One Off Reserve'!M:M)+SUMIF('8) EYB - 2, 3&amp;4 YO'!$A:$A,Summary!$A31,'8) EYB - 2, 3&amp;4 YO'!X:X)</f>
        <v>810852.09151420009</v>
      </c>
      <c r="AD31" s="87">
        <f>SUMIF('1) SB - All Schools ISB '!$C:$C,Summary!$A31,'1) SB - All Schools ISB '!V:V)+SUMIF('2) SB - Growth Fund'!$A:$A,Summary!$A31,'2) SB - Growth Fund'!R:R)+SUMIF('4) HNB - Special Sch, AP, ARPs'!$A:$A,Summary!$A31,'4) HNB - Special Sch, AP, ARPs'!AA:AA)+SUMIF('5) HNB - SEN Support Fund'!$A:$A,Summary!$A31,'5) HNB - SEN Support Fund'!W:W)+SUMIF('6) HNB - Mainstream Banding'!$A:$A,Summary!$A31,'6) HNB - Mainstream Banding'!Q:Q)+SUMIF('7) EYB&amp;HNB - EY High Needs'!$A:$A,Summary!$A31,'7) EYB&amp;HNB - EY High Needs'!M:M)+SUMIF('9) PPG 2016-17'!$A:$A,Summary!$A31,'9) PPG 2016-17'!Q:Q)+SUMIF('10) EFA 2016-17'!$A:$A,Summary!$A31,'10) EFA 2016-17'!P:P)+SUMIF('3) SB - One Off Reserve'!$A:$A,Summary!$A31,'3) SB - One Off Reserve'!N:N)+SUMIF('8) EYB - 2, 3&amp;4 YO'!$A:$A,Summary!$A31,'8) EYB - 2, 3&amp;4 YO'!Y:Y)</f>
        <v>810852.09151420009</v>
      </c>
      <c r="AE31" s="87">
        <f>SUMIF('1) SB - All Schools ISB '!$C:$C,Summary!$A31,'1) SB - All Schools ISB '!W:W)+SUMIF('2) SB - Growth Fund'!$A:$A,Summary!$A31,'2) SB - Growth Fund'!S:S)+SUMIF('4) HNB - Special Sch, AP, ARPs'!$A:$A,Summary!$A31,'4) HNB - Special Sch, AP, ARPs'!AB:AB)+SUMIF('5) HNB - SEN Support Fund'!$A:$A,Summary!$A31,'5) HNB - SEN Support Fund'!X:X)+SUMIF('6) HNB - Mainstream Banding'!$A:$A,Summary!$A31,'6) HNB - Mainstream Banding'!R:R)+SUMIF('7) EYB&amp;HNB - EY High Needs'!$A:$A,Summary!$A31,'7) EYB&amp;HNB - EY High Needs'!N:N)+SUMIF('9) PPG 2016-17'!$A:$A,Summary!$A31,'9) PPG 2016-17'!R:R)+SUMIF('10) EFA 2016-17'!$A:$A,Summary!$A31,'10) EFA 2016-17'!Q:Q)+SUMIF('3) SB - One Off Reserve'!$A:$A,Summary!$A31,'3) SB - One Off Reserve'!O:O)+SUMIF('8) EYB - 2, 3&amp;4 YO'!$A:$A,Summary!$A31,'8) EYB - 2, 3&amp;4 YO'!Z:Z)</f>
        <v>338922.57689800404</v>
      </c>
      <c r="AG31" s="96">
        <v>9666033.0447574146</v>
      </c>
      <c r="AH31" s="223">
        <v>9666033.0447574146</v>
      </c>
      <c r="AI31" s="223">
        <f t="shared" si="3"/>
        <v>9666033.0447574146</v>
      </c>
      <c r="AJ31" s="56">
        <f t="shared" si="4"/>
        <v>0</v>
      </c>
    </row>
    <row r="32" spans="1:36" ht="15" x14ac:dyDescent="0.25">
      <c r="A32" s="7">
        <v>3075203</v>
      </c>
      <c r="B32" s="37" t="s">
        <v>304</v>
      </c>
      <c r="C32" s="96">
        <f>SUMIF('1) SB - All Schools ISB '!C:C,Summary!A32,'1) SB - All Schools ISB '!K:K)</f>
        <v>1395455.1497029532</v>
      </c>
      <c r="D32" s="41">
        <f>SUMIF('4) HNB - Special Sch, AP, ARPs'!A:A,Summary!A32,'4) HNB - Special Sch, AP, ARPs'!C:C)</f>
        <v>0</v>
      </c>
      <c r="E32" s="90">
        <f t="shared" si="0"/>
        <v>1395455.1497029532</v>
      </c>
      <c r="F32" s="88"/>
      <c r="G32" s="91">
        <f>SUMIF('6) HNB - Mainstream Banding'!A:A,Summary!A32,'6) HNB - Mainstream Banding'!E:E)</f>
        <v>63277</v>
      </c>
      <c r="H32" s="41">
        <f>SUMIF('4) HNB - Special Sch, AP, ARPs'!A:A,Summary!A32,'4) HNB - Special Sch, AP, ARPs'!E:E)+SUMIF('4) HNB - Special Sch, AP, ARPs'!A:A,Summary!A32,'4) HNB - Special Sch, AP, ARPs'!F:F)</f>
        <v>0</v>
      </c>
      <c r="I32" s="41">
        <f>SUMIF('5) HNB - SEN Support Fund'!A:A,Summary!A32,'5) HNB - SEN Support Fund'!L:L)</f>
        <v>0</v>
      </c>
      <c r="J32" s="41"/>
      <c r="K32" s="96">
        <f>SUMIF('8) EYB - 2, 3&amp;4 YO'!A:A,A32,'8) EYB - 2, 3&amp;4 YO'!N:N)</f>
        <v>225775</v>
      </c>
      <c r="L32" s="96">
        <f>SUMIF('2) SB - Growth Fund'!A:A,Summary!A32,'2) SB - Growth Fund'!G:G)</f>
        <v>0</v>
      </c>
      <c r="M32" s="96">
        <f>SUMIF('3) SB - One Off Reserve'!A:A,Summary!A32,'3) SB - One Off Reserve'!D:D)</f>
        <v>3271.7076617958828</v>
      </c>
      <c r="N32" s="96">
        <f>SUMIF('10) EFA 2016-17'!A:A,Summary!A32,'10) EFA 2016-17'!C:C)</f>
        <v>0</v>
      </c>
      <c r="O32" s="96">
        <f>SUMIF('10) EFA 2016-17'!A:A,Summary!A32,'10) EFA 2016-17'!D:D)</f>
        <v>0</v>
      </c>
      <c r="P32" s="96">
        <f>SUMIF('9) PPG 2016-17'!A:A,Summary!A32,'9) PPG 2016-17'!F:F)</f>
        <v>96040</v>
      </c>
      <c r="Q32" s="96">
        <f t="shared" si="1"/>
        <v>388363.7076617959</v>
      </c>
      <c r="R32" s="88"/>
      <c r="S32" s="96">
        <f t="shared" si="2"/>
        <v>1783818.8573647491</v>
      </c>
      <c r="T32" s="87">
        <f>SUMIF('1) SB - All Schools ISB '!$C:$C,Summary!$A32,'1) SB - All Schools ISB '!L:L)+SUMIF('2) SB - Growth Fund'!$A:$A,Summary!$A32,'2) SB - Growth Fund'!H:H)+SUMIF('4) HNB - Special Sch, AP, ARPs'!$A:$A,Summary!$A32,'4) HNB - Special Sch, AP, ARPs'!Q:Q)+SUMIF('5) HNB - SEN Support Fund'!$A:$A,Summary!$A32,'5) HNB - SEN Support Fund'!M:M)+SUMIF('6) HNB - Mainstream Banding'!$A:$A,Summary!$A32,'6) HNB - Mainstream Banding'!G:G)+SUMIF('7) EYB&amp;HNB - EY High Needs'!$A:$A,Summary!$A32,'7) EYB&amp;HNB - EY High Needs'!C:C)+SUMIF('9) PPG 2016-17'!$A:$A,Summary!$A32,'9) PPG 2016-17'!G:G)+SUMIF('10) EFA 2016-17'!$A:$A,Summary!$A32,'10) EFA 2016-17'!F:F)+SUMIF('3) SB - One Off Reserve'!$A:$A,Summary!$A32,'3) SB - One Off Reserve'!D:D)+SUMIF('8) EYB - 2, 3&amp;4 YO'!$A:$A,Summary!$A32,'8) EYB - 2, 3&amp;4 YO'!O:O)</f>
        <v>208034.62987763554</v>
      </c>
      <c r="U32" s="87">
        <f>SUMIF('1) SB - All Schools ISB '!$C:$C,Summary!$A32,'1) SB - All Schools ISB '!M:M)+SUMIF('2) SB - Growth Fund'!$A:$A,Summary!$A32,'2) SB - Growth Fund'!I:I)+SUMIF('4) HNB - Special Sch, AP, ARPs'!$A:$A,Summary!$A32,'4) HNB - Special Sch, AP, ARPs'!R:R)+SUMIF('5) HNB - SEN Support Fund'!$A:$A,Summary!$A32,'5) HNB - SEN Support Fund'!N:N)+SUMIF('6) HNB - Mainstream Banding'!$A:$A,Summary!$A32,'6) HNB - Mainstream Banding'!H:H)+SUMIF('7) EYB&amp;HNB - EY High Needs'!$A:$A,Summary!$A32,'7) EYB&amp;HNB - EY High Needs'!D:D)+SUMIF('9) PPG 2016-17'!$A:$A,Summary!$A32,'9) PPG 2016-17'!H:H)+SUMIF('10) EFA 2016-17'!$A:$A,Summary!$A32,'10) EFA 2016-17'!G:G)+SUMIF('3) SB - One Off Reserve'!$A:$A,Summary!$A32,'3) SB - One Off Reserve'!E:E)+SUMIF('8) EYB - 2, 3&amp;4 YO'!$A:$A,Summary!$A32,'8) EYB - 2, 3&amp;4 YO'!P:P)</f>
        <v>151346.50772475102</v>
      </c>
      <c r="V32" s="87">
        <f>SUMIF('1) SB - All Schools ISB '!$C:$C,Summary!$A32,'1) SB - All Schools ISB '!N:N)+SUMIF('2) SB - Growth Fund'!$A:$A,Summary!$A32,'2) SB - Growth Fund'!J:J)+SUMIF('4) HNB - Special Sch, AP, ARPs'!$A:$A,Summary!$A32,'4) HNB - Special Sch, AP, ARPs'!S:S)+SUMIF('5) HNB - SEN Support Fund'!$A:$A,Summary!$A32,'5) HNB - SEN Support Fund'!O:O)+SUMIF('6) HNB - Mainstream Banding'!$A:$A,Summary!$A32,'6) HNB - Mainstream Banding'!I:I)+SUMIF('7) EYB&amp;HNB - EY High Needs'!$A:$A,Summary!$A32,'7) EYB&amp;HNB - EY High Needs'!E:E)+SUMIF('9) PPG 2016-17'!$A:$A,Summary!$A32,'9) PPG 2016-17'!I:I)+SUMIF('10) EFA 2016-17'!$A:$A,Summary!$A32,'10) EFA 2016-17'!H:H)+SUMIF('3) SB - One Off Reserve'!$A:$A,Summary!$A32,'3) SB - One Off Reserve'!F:F)+SUMIF('8) EYB - 2, 3&amp;4 YO'!$A:$A,Summary!$A32,'8) EYB - 2, 3&amp;4 YO'!Q:Q)</f>
        <v>151346.50772475102</v>
      </c>
      <c r="W32" s="87">
        <f>SUMIF('1) SB - All Schools ISB '!$C:$C,Summary!$A32,'1) SB - All Schools ISB '!O:O)+SUMIF('2) SB - Growth Fund'!$A:$A,Summary!$A32,'2) SB - Growth Fund'!K:K)+SUMIF('4) HNB - Special Sch, AP, ARPs'!$A:$A,Summary!$A32,'4) HNB - Special Sch, AP, ARPs'!T:T)+SUMIF('5) HNB - SEN Support Fund'!$A:$A,Summary!$A32,'5) HNB - SEN Support Fund'!P:P)+SUMIF('6) HNB - Mainstream Banding'!$A:$A,Summary!$A32,'6) HNB - Mainstream Banding'!J:J)+SUMIF('7) EYB&amp;HNB - EY High Needs'!$A:$A,Summary!$A32,'7) EYB&amp;HNB - EY High Needs'!F:F)+SUMIF('9) PPG 2016-17'!$A:$A,Summary!$A32,'9) PPG 2016-17'!J:J)+SUMIF('10) EFA 2016-17'!$A:$A,Summary!$A32,'10) EFA 2016-17'!I:I)+SUMIF('3) SB - One Off Reserve'!$A:$A,Summary!$A32,'3) SB - One Off Reserve'!G:G)+SUMIF('8) EYB - 2, 3&amp;4 YO'!$A:$A,Summary!$A32,'8) EYB - 2, 3&amp;4 YO'!R:R)</f>
        <v>151346.50772475102</v>
      </c>
      <c r="X32" s="87">
        <f>SUMIF('1) SB - All Schools ISB '!$C:$C,Summary!$A32,'1) SB - All Schools ISB '!P:P)+SUMIF('2) SB - Growth Fund'!$A:$A,Summary!$A32,'2) SB - Growth Fund'!L:L)+SUMIF('4) HNB - Special Sch, AP, ARPs'!$A:$A,Summary!$A32,'4) HNB - Special Sch, AP, ARPs'!U:U)+SUMIF('5) HNB - SEN Support Fund'!$A:$A,Summary!$A32,'5) HNB - SEN Support Fund'!Q:Q)+SUMIF('6) HNB - Mainstream Banding'!$A:$A,Summary!$A32,'6) HNB - Mainstream Banding'!K:K)+SUMIF('7) EYB&amp;HNB - EY High Needs'!$A:$A,Summary!$A32,'7) EYB&amp;HNB - EY High Needs'!G:G)+SUMIF('9) PPG 2016-17'!$A:$A,Summary!$A32,'9) PPG 2016-17'!K:K)+SUMIF('10) EFA 2016-17'!$A:$A,Summary!$A32,'10) EFA 2016-17'!J:J)+SUMIF('3) SB - One Off Reserve'!$A:$A,Summary!$A32,'3) SB - One Off Reserve'!H:H)+SUMIF('8) EYB - 2, 3&amp;4 YO'!$A:$A,Summary!$A32,'8) EYB - 2, 3&amp;4 YO'!S:S)</f>
        <v>151346.50772475102</v>
      </c>
      <c r="Y32" s="87">
        <f>SUMIF('1) SB - All Schools ISB '!$C:$C,Summary!$A32,'1) SB - All Schools ISB '!Q:Q)+SUMIF('2) SB - Growth Fund'!$A:$A,Summary!$A32,'2) SB - Growth Fund'!M:M)+SUMIF('4) HNB - Special Sch, AP, ARPs'!$A:$A,Summary!$A32,'4) HNB - Special Sch, AP, ARPs'!V:V)+SUMIF('5) HNB - SEN Support Fund'!$A:$A,Summary!$A32,'5) HNB - SEN Support Fund'!R:R)+SUMIF('6) HNB - Mainstream Banding'!$A:$A,Summary!$A32,'6) HNB - Mainstream Banding'!L:L)+SUMIF('7) EYB&amp;HNB - EY High Needs'!$A:$A,Summary!$A32,'7) EYB&amp;HNB - EY High Needs'!H:H)+SUMIF('9) PPG 2016-17'!$A:$A,Summary!$A32,'9) PPG 2016-17'!L:L)+SUMIF('10) EFA 2016-17'!$A:$A,Summary!$A32,'10) EFA 2016-17'!K:K)+SUMIF('3) SB - One Off Reserve'!$A:$A,Summary!$A32,'3) SB - One Off Reserve'!I:I)+SUMIF('8) EYB - 2, 3&amp;4 YO'!$A:$A,Summary!$A32,'8) EYB - 2, 3&amp;4 YO'!T:T)</f>
        <v>151346.50772475102</v>
      </c>
      <c r="Z32" s="87">
        <f>SUMIF('1) SB - All Schools ISB '!$C:$C,Summary!$A32,'1) SB - All Schools ISB '!R:R)+SUMIF('2) SB - Growth Fund'!$A:$A,Summary!$A32,'2) SB - Growth Fund'!N:N)+SUMIF('4) HNB - Special Sch, AP, ARPs'!$A:$A,Summary!$A32,'4) HNB - Special Sch, AP, ARPs'!W:W)+SUMIF('5) HNB - SEN Support Fund'!$A:$A,Summary!$A32,'5) HNB - SEN Support Fund'!S:S)+SUMIF('6) HNB - Mainstream Banding'!$A:$A,Summary!$A32,'6) HNB - Mainstream Banding'!M:M)+SUMIF('7) EYB&amp;HNB - EY High Needs'!$A:$A,Summary!$A32,'7) EYB&amp;HNB - EY High Needs'!I:I)+SUMIF('9) PPG 2016-17'!$A:$A,Summary!$A32,'9) PPG 2016-17'!M:M)+SUMIF('10) EFA 2016-17'!$A:$A,Summary!$A32,'10) EFA 2016-17'!L:L)+SUMIF('3) SB - One Off Reserve'!$A:$A,Summary!$A32,'3) SB - One Off Reserve'!J:J)+SUMIF('8) EYB - 2, 3&amp;4 YO'!$A:$A,Summary!$A32,'8) EYB - 2, 3&amp;4 YO'!U:U)</f>
        <v>151346.50772475102</v>
      </c>
      <c r="AA32" s="87">
        <f>SUMIF('1) SB - All Schools ISB '!$C:$C,Summary!$A32,'1) SB - All Schools ISB '!S:S)+SUMIF('2) SB - Growth Fund'!$A:$A,Summary!$A32,'2) SB - Growth Fund'!O:O)+SUMIF('4) HNB - Special Sch, AP, ARPs'!$A:$A,Summary!$A32,'4) HNB - Special Sch, AP, ARPs'!X:X)+SUMIF('5) HNB - SEN Support Fund'!$A:$A,Summary!$A32,'5) HNB - SEN Support Fund'!T:T)+SUMIF('6) HNB - Mainstream Banding'!$A:$A,Summary!$A32,'6) HNB - Mainstream Banding'!N:N)+SUMIF('7) EYB&amp;HNB - EY High Needs'!$A:$A,Summary!$A32,'7) EYB&amp;HNB - EY High Needs'!J:J)+SUMIF('9) PPG 2016-17'!$A:$A,Summary!$A32,'9) PPG 2016-17'!N:N)+SUMIF('10) EFA 2016-17'!$A:$A,Summary!$A32,'10) EFA 2016-17'!M:M)+SUMIF('3) SB - One Off Reserve'!$A:$A,Summary!$A32,'3) SB - One Off Reserve'!K:K)+SUMIF('8) EYB - 2, 3&amp;4 YO'!$A:$A,Summary!$A32,'8) EYB - 2, 3&amp;4 YO'!V:V)</f>
        <v>151346.50772475102</v>
      </c>
      <c r="AB32" s="87">
        <f>SUMIF('1) SB - All Schools ISB '!$C:$C,Summary!$A32,'1) SB - All Schools ISB '!T:T)+SUMIF('2) SB - Growth Fund'!$A:$A,Summary!$A32,'2) SB - Growth Fund'!P:P)+SUMIF('4) HNB - Special Sch, AP, ARPs'!$A:$A,Summary!$A32,'4) HNB - Special Sch, AP, ARPs'!Y:Y)+SUMIF('5) HNB - SEN Support Fund'!$A:$A,Summary!$A32,'5) HNB - SEN Support Fund'!U:U)+SUMIF('6) HNB - Mainstream Banding'!$A:$A,Summary!$A32,'6) HNB - Mainstream Banding'!O:O)+SUMIF('7) EYB&amp;HNB - EY High Needs'!$A:$A,Summary!$A32,'7) EYB&amp;HNB - EY High Needs'!K:K)+SUMIF('9) PPG 2016-17'!$A:$A,Summary!$A32,'9) PPG 2016-17'!O:O)+SUMIF('10) EFA 2016-17'!$A:$A,Summary!$A32,'10) EFA 2016-17'!N:N)+SUMIF('3) SB - One Off Reserve'!$A:$A,Summary!$A32,'3) SB - One Off Reserve'!L:L)+SUMIF('8) EYB - 2, 3&amp;4 YO'!$A:$A,Summary!$A32,'8) EYB - 2, 3&amp;4 YO'!W:W)</f>
        <v>151346.50772475102</v>
      </c>
      <c r="AC32" s="87">
        <f>SUMIF('1) SB - All Schools ISB '!$C:$C,Summary!$A32,'1) SB - All Schools ISB '!U:U)+SUMIF('2) SB - Growth Fund'!$A:$A,Summary!$A32,'2) SB - Growth Fund'!Q:Q)+SUMIF('4) HNB - Special Sch, AP, ARPs'!$A:$A,Summary!$A32,'4) HNB - Special Sch, AP, ARPs'!Z:Z)+SUMIF('5) HNB - SEN Support Fund'!$A:$A,Summary!$A32,'5) HNB - SEN Support Fund'!V:V)+SUMIF('6) HNB - Mainstream Banding'!$A:$A,Summary!$A32,'6) HNB - Mainstream Banding'!P:P)+SUMIF('7) EYB&amp;HNB - EY High Needs'!$A:$A,Summary!$A32,'7) EYB&amp;HNB - EY High Needs'!L:L)+SUMIF('9) PPG 2016-17'!$A:$A,Summary!$A32,'9) PPG 2016-17'!P:P)+SUMIF('10) EFA 2016-17'!$A:$A,Summary!$A32,'10) EFA 2016-17'!O:O)+SUMIF('3) SB - One Off Reserve'!$A:$A,Summary!$A32,'3) SB - One Off Reserve'!M:M)+SUMIF('8) EYB - 2, 3&amp;4 YO'!$A:$A,Summary!$A32,'8) EYB - 2, 3&amp;4 YO'!X:X)</f>
        <v>151346.50772475102</v>
      </c>
      <c r="AD32" s="87">
        <f>SUMIF('1) SB - All Schools ISB '!$C:$C,Summary!$A32,'1) SB - All Schools ISB '!V:V)+SUMIF('2) SB - Growth Fund'!$A:$A,Summary!$A32,'2) SB - Growth Fund'!R:R)+SUMIF('4) HNB - Special Sch, AP, ARPs'!$A:$A,Summary!$A32,'4) HNB - Special Sch, AP, ARPs'!AA:AA)+SUMIF('5) HNB - SEN Support Fund'!$A:$A,Summary!$A32,'5) HNB - SEN Support Fund'!W:W)+SUMIF('6) HNB - Mainstream Banding'!$A:$A,Summary!$A32,'6) HNB - Mainstream Banding'!Q:Q)+SUMIF('7) EYB&amp;HNB - EY High Needs'!$A:$A,Summary!$A32,'7) EYB&amp;HNB - EY High Needs'!M:M)+SUMIF('9) PPG 2016-17'!$A:$A,Summary!$A32,'9) PPG 2016-17'!Q:Q)+SUMIF('10) EFA 2016-17'!$A:$A,Summary!$A32,'10) EFA 2016-17'!P:P)+SUMIF('3) SB - One Off Reserve'!$A:$A,Summary!$A32,'3) SB - One Off Reserve'!N:N)+SUMIF('8) EYB - 2, 3&amp;4 YO'!$A:$A,Summary!$A32,'8) EYB - 2, 3&amp;4 YO'!Y:Y)</f>
        <v>151346.50772475102</v>
      </c>
      <c r="AE32" s="87">
        <f>SUMIF('1) SB - All Schools ISB '!$C:$C,Summary!$A32,'1) SB - All Schools ISB '!W:W)+SUMIF('2) SB - Growth Fund'!$A:$A,Summary!$A32,'2) SB - Growth Fund'!S:S)+SUMIF('4) HNB - Special Sch, AP, ARPs'!$A:$A,Summary!$A32,'4) HNB - Special Sch, AP, ARPs'!AB:AB)+SUMIF('5) HNB - SEN Support Fund'!$A:$A,Summary!$A32,'5) HNB - SEN Support Fund'!X:X)+SUMIF('6) HNB - Mainstream Banding'!$A:$A,Summary!$A32,'6) HNB - Mainstream Banding'!R:R)+SUMIF('7) EYB&amp;HNB - EY High Needs'!$A:$A,Summary!$A32,'7) EYB&amp;HNB - EY High Needs'!N:N)+SUMIF('9) PPG 2016-17'!$A:$A,Summary!$A32,'9) PPG 2016-17'!R:R)+SUMIF('10) EFA 2016-17'!$A:$A,Summary!$A32,'10) EFA 2016-17'!Q:Q)+SUMIF('3) SB - One Off Reserve'!$A:$A,Summary!$A32,'3) SB - One Off Reserve'!O:O)+SUMIF('8) EYB - 2, 3&amp;4 YO'!$A:$A,Summary!$A32,'8) EYB - 2, 3&amp;4 YO'!Z:Z)</f>
        <v>62319.150239603368</v>
      </c>
      <c r="AG32" s="96">
        <v>1783818.8573647491</v>
      </c>
      <c r="AH32" s="223">
        <v>1783818.8573647491</v>
      </c>
      <c r="AI32" s="223">
        <f t="shared" si="3"/>
        <v>1783818.8573647491</v>
      </c>
      <c r="AJ32" s="56">
        <f t="shared" si="4"/>
        <v>0</v>
      </c>
    </row>
    <row r="33" spans="1:36" ht="15" x14ac:dyDescent="0.25">
      <c r="A33" s="7">
        <v>3075202</v>
      </c>
      <c r="B33" s="37" t="s">
        <v>305</v>
      </c>
      <c r="C33" s="96">
        <f>SUMIF('1) SB - All Schools ISB '!C:C,Summary!A33,'1) SB - All Schools ISB '!K:K)</f>
        <v>1989147.6298841806</v>
      </c>
      <c r="D33" s="41">
        <f>SUMIF('4) HNB - Special Sch, AP, ARPs'!A:A,Summary!A33,'4) HNB - Special Sch, AP, ARPs'!C:C)</f>
        <v>0</v>
      </c>
      <c r="E33" s="90">
        <f t="shared" si="0"/>
        <v>1989147.6298841806</v>
      </c>
      <c r="F33" s="88"/>
      <c r="G33" s="91">
        <f>SUMIF('6) HNB - Mainstream Banding'!A:A,Summary!A33,'6) HNB - Mainstream Banding'!E:E)</f>
        <v>59044</v>
      </c>
      <c r="H33" s="41">
        <f>SUMIF('4) HNB - Special Sch, AP, ARPs'!A:A,Summary!A33,'4) HNB - Special Sch, AP, ARPs'!E:E)+SUMIF('4) HNB - Special Sch, AP, ARPs'!A:A,Summary!A33,'4) HNB - Special Sch, AP, ARPs'!F:F)</f>
        <v>0</v>
      </c>
      <c r="I33" s="41">
        <f>SUMIF('5) HNB - SEN Support Fund'!A:A,Summary!A33,'5) HNB - SEN Support Fund'!L:L)</f>
        <v>1199</v>
      </c>
      <c r="J33" s="41"/>
      <c r="K33" s="96">
        <f>SUMIF('8) EYB - 2, 3&amp;4 YO'!A:A,A33,'8) EYB - 2, 3&amp;4 YO'!N:N)</f>
        <v>0</v>
      </c>
      <c r="L33" s="96">
        <f>SUMIF('2) SB - Growth Fund'!A:A,Summary!A33,'2) SB - Growth Fund'!G:G)</f>
        <v>34100</v>
      </c>
      <c r="M33" s="96">
        <f>SUMIF('3) SB - One Off Reserve'!A:A,Summary!A33,'3) SB - One Off Reserve'!D:D)</f>
        <v>4718.8091275902161</v>
      </c>
      <c r="N33" s="96">
        <f>SUMIF('10) EFA 2016-17'!A:A,Summary!A33,'10) EFA 2016-17'!C:C)</f>
        <v>0</v>
      </c>
      <c r="O33" s="96">
        <f>SUMIF('10) EFA 2016-17'!A:A,Summary!A33,'10) EFA 2016-17'!D:D)</f>
        <v>0</v>
      </c>
      <c r="P33" s="96">
        <f>SUMIF('9) PPG 2016-17'!A:A,Summary!A33,'9) PPG 2016-17'!F:F)</f>
        <v>216480</v>
      </c>
      <c r="Q33" s="96">
        <f t="shared" si="1"/>
        <v>315541.80912759021</v>
      </c>
      <c r="R33" s="88"/>
      <c r="S33" s="96">
        <f t="shared" si="2"/>
        <v>2304689.4390117708</v>
      </c>
      <c r="T33" s="87">
        <f>SUMIF('1) SB - All Schools ISB '!$C:$C,Summary!$A33,'1) SB - All Schools ISB '!L:L)+SUMIF('2) SB - Growth Fund'!$A:$A,Summary!$A33,'2) SB - Growth Fund'!H:H)+SUMIF('4) HNB - Special Sch, AP, ARPs'!$A:$A,Summary!$A33,'4) HNB - Special Sch, AP, ARPs'!Q:Q)+SUMIF('5) HNB - SEN Support Fund'!$A:$A,Summary!$A33,'5) HNB - SEN Support Fund'!M:M)+SUMIF('6) HNB - Mainstream Banding'!$A:$A,Summary!$A33,'6) HNB - Mainstream Banding'!G:G)+SUMIF('7) EYB&amp;HNB - EY High Needs'!$A:$A,Summary!$A33,'7) EYB&amp;HNB - EY High Needs'!C:C)+SUMIF('9) PPG 2016-17'!$A:$A,Summary!$A33,'9) PPG 2016-17'!G:G)+SUMIF('10) EFA 2016-17'!$A:$A,Summary!$A33,'10) EFA 2016-17'!F:F)+SUMIF('3) SB - One Off Reserve'!$A:$A,Summary!$A33,'3) SB - One Off Reserve'!D:D)+SUMIF('8) EYB - 2, 3&amp;4 YO'!$A:$A,Summary!$A33,'8) EYB - 2, 3&amp;4 YO'!O:O)</f>
        <v>299393.93156427104</v>
      </c>
      <c r="U33" s="87">
        <f>SUMIF('1) SB - All Schools ISB '!$C:$C,Summary!$A33,'1) SB - All Schools ISB '!M:M)+SUMIF('2) SB - Growth Fund'!$A:$A,Summary!$A33,'2) SB - Growth Fund'!I:I)+SUMIF('4) HNB - Special Sch, AP, ARPs'!$A:$A,Summary!$A33,'4) HNB - Special Sch, AP, ARPs'!R:R)+SUMIF('5) HNB - SEN Support Fund'!$A:$A,Summary!$A33,'5) HNB - SEN Support Fund'!N:N)+SUMIF('6) HNB - Mainstream Banding'!$A:$A,Summary!$A33,'6) HNB - Mainstream Banding'!H:H)+SUMIF('7) EYB&amp;HNB - EY High Needs'!$A:$A,Summary!$A33,'7) EYB&amp;HNB - EY High Needs'!D:D)+SUMIF('9) PPG 2016-17'!$A:$A,Summary!$A33,'9) PPG 2016-17'!H:H)+SUMIF('10) EFA 2016-17'!$A:$A,Summary!$A33,'10) EFA 2016-17'!G:G)+SUMIF('3) SB - One Off Reserve'!$A:$A,Summary!$A33,'3) SB - One Off Reserve'!E:E)+SUMIF('8) EYB - 2, 3&amp;4 YO'!$A:$A,Summary!$A33,'8) EYB - 2, 3&amp;4 YO'!P:P)</f>
        <v>192599.00354015536</v>
      </c>
      <c r="V33" s="87">
        <f>SUMIF('1) SB - All Schools ISB '!$C:$C,Summary!$A33,'1) SB - All Schools ISB '!N:N)+SUMIF('2) SB - Growth Fund'!$A:$A,Summary!$A33,'2) SB - Growth Fund'!J:J)+SUMIF('4) HNB - Special Sch, AP, ARPs'!$A:$A,Summary!$A33,'4) HNB - Special Sch, AP, ARPs'!S:S)+SUMIF('5) HNB - SEN Support Fund'!$A:$A,Summary!$A33,'5) HNB - SEN Support Fund'!O:O)+SUMIF('6) HNB - Mainstream Banding'!$A:$A,Summary!$A33,'6) HNB - Mainstream Banding'!I:I)+SUMIF('7) EYB&amp;HNB - EY High Needs'!$A:$A,Summary!$A33,'7) EYB&amp;HNB - EY High Needs'!E:E)+SUMIF('9) PPG 2016-17'!$A:$A,Summary!$A33,'9) PPG 2016-17'!I:I)+SUMIF('10) EFA 2016-17'!$A:$A,Summary!$A33,'10) EFA 2016-17'!H:H)+SUMIF('3) SB - One Off Reserve'!$A:$A,Summary!$A33,'3) SB - One Off Reserve'!F:F)+SUMIF('8) EYB - 2, 3&amp;4 YO'!$A:$A,Summary!$A33,'8) EYB - 2, 3&amp;4 YO'!Q:Q)</f>
        <v>192599.00354015536</v>
      </c>
      <c r="W33" s="87">
        <f>SUMIF('1) SB - All Schools ISB '!$C:$C,Summary!$A33,'1) SB - All Schools ISB '!O:O)+SUMIF('2) SB - Growth Fund'!$A:$A,Summary!$A33,'2) SB - Growth Fund'!K:K)+SUMIF('4) HNB - Special Sch, AP, ARPs'!$A:$A,Summary!$A33,'4) HNB - Special Sch, AP, ARPs'!T:T)+SUMIF('5) HNB - SEN Support Fund'!$A:$A,Summary!$A33,'5) HNB - SEN Support Fund'!P:P)+SUMIF('6) HNB - Mainstream Banding'!$A:$A,Summary!$A33,'6) HNB - Mainstream Banding'!J:J)+SUMIF('7) EYB&amp;HNB - EY High Needs'!$A:$A,Summary!$A33,'7) EYB&amp;HNB - EY High Needs'!F:F)+SUMIF('9) PPG 2016-17'!$A:$A,Summary!$A33,'9) PPG 2016-17'!J:J)+SUMIF('10) EFA 2016-17'!$A:$A,Summary!$A33,'10) EFA 2016-17'!I:I)+SUMIF('3) SB - One Off Reserve'!$A:$A,Summary!$A33,'3) SB - One Off Reserve'!G:G)+SUMIF('8) EYB - 2, 3&amp;4 YO'!$A:$A,Summary!$A33,'8) EYB - 2, 3&amp;4 YO'!R:R)</f>
        <v>192599.00354015536</v>
      </c>
      <c r="X33" s="87">
        <f>SUMIF('1) SB - All Schools ISB '!$C:$C,Summary!$A33,'1) SB - All Schools ISB '!P:P)+SUMIF('2) SB - Growth Fund'!$A:$A,Summary!$A33,'2) SB - Growth Fund'!L:L)+SUMIF('4) HNB - Special Sch, AP, ARPs'!$A:$A,Summary!$A33,'4) HNB - Special Sch, AP, ARPs'!U:U)+SUMIF('5) HNB - SEN Support Fund'!$A:$A,Summary!$A33,'5) HNB - SEN Support Fund'!Q:Q)+SUMIF('6) HNB - Mainstream Banding'!$A:$A,Summary!$A33,'6) HNB - Mainstream Banding'!K:K)+SUMIF('7) EYB&amp;HNB - EY High Needs'!$A:$A,Summary!$A33,'7) EYB&amp;HNB - EY High Needs'!G:G)+SUMIF('9) PPG 2016-17'!$A:$A,Summary!$A33,'9) PPG 2016-17'!K:K)+SUMIF('10) EFA 2016-17'!$A:$A,Summary!$A33,'10) EFA 2016-17'!J:J)+SUMIF('3) SB - One Off Reserve'!$A:$A,Summary!$A33,'3) SB - One Off Reserve'!H:H)+SUMIF('8) EYB - 2, 3&amp;4 YO'!$A:$A,Summary!$A33,'8) EYB - 2, 3&amp;4 YO'!S:S)</f>
        <v>192599.00354015536</v>
      </c>
      <c r="Y33" s="87">
        <f>SUMIF('1) SB - All Schools ISB '!$C:$C,Summary!$A33,'1) SB - All Schools ISB '!Q:Q)+SUMIF('2) SB - Growth Fund'!$A:$A,Summary!$A33,'2) SB - Growth Fund'!M:M)+SUMIF('4) HNB - Special Sch, AP, ARPs'!$A:$A,Summary!$A33,'4) HNB - Special Sch, AP, ARPs'!V:V)+SUMIF('5) HNB - SEN Support Fund'!$A:$A,Summary!$A33,'5) HNB - SEN Support Fund'!R:R)+SUMIF('6) HNB - Mainstream Banding'!$A:$A,Summary!$A33,'6) HNB - Mainstream Banding'!L:L)+SUMIF('7) EYB&amp;HNB - EY High Needs'!$A:$A,Summary!$A33,'7) EYB&amp;HNB - EY High Needs'!H:H)+SUMIF('9) PPG 2016-17'!$A:$A,Summary!$A33,'9) PPG 2016-17'!L:L)+SUMIF('10) EFA 2016-17'!$A:$A,Summary!$A33,'10) EFA 2016-17'!K:K)+SUMIF('3) SB - One Off Reserve'!$A:$A,Summary!$A33,'3) SB - One Off Reserve'!I:I)+SUMIF('8) EYB - 2, 3&amp;4 YO'!$A:$A,Summary!$A33,'8) EYB - 2, 3&amp;4 YO'!T:T)</f>
        <v>192599.00354015536</v>
      </c>
      <c r="Z33" s="87">
        <f>SUMIF('1) SB - All Schools ISB '!$C:$C,Summary!$A33,'1) SB - All Schools ISB '!R:R)+SUMIF('2) SB - Growth Fund'!$A:$A,Summary!$A33,'2) SB - Growth Fund'!N:N)+SUMIF('4) HNB - Special Sch, AP, ARPs'!$A:$A,Summary!$A33,'4) HNB - Special Sch, AP, ARPs'!W:W)+SUMIF('5) HNB - SEN Support Fund'!$A:$A,Summary!$A33,'5) HNB - SEN Support Fund'!S:S)+SUMIF('6) HNB - Mainstream Banding'!$A:$A,Summary!$A33,'6) HNB - Mainstream Banding'!M:M)+SUMIF('7) EYB&amp;HNB - EY High Needs'!$A:$A,Summary!$A33,'7) EYB&amp;HNB - EY High Needs'!I:I)+SUMIF('9) PPG 2016-17'!$A:$A,Summary!$A33,'9) PPG 2016-17'!M:M)+SUMIF('10) EFA 2016-17'!$A:$A,Summary!$A33,'10) EFA 2016-17'!L:L)+SUMIF('3) SB - One Off Reserve'!$A:$A,Summary!$A33,'3) SB - One Off Reserve'!J:J)+SUMIF('8) EYB - 2, 3&amp;4 YO'!$A:$A,Summary!$A33,'8) EYB - 2, 3&amp;4 YO'!U:U)</f>
        <v>192599.00354015536</v>
      </c>
      <c r="AA33" s="87">
        <f>SUMIF('1) SB - All Schools ISB '!$C:$C,Summary!$A33,'1) SB - All Schools ISB '!S:S)+SUMIF('2) SB - Growth Fund'!$A:$A,Summary!$A33,'2) SB - Growth Fund'!O:O)+SUMIF('4) HNB - Special Sch, AP, ARPs'!$A:$A,Summary!$A33,'4) HNB - Special Sch, AP, ARPs'!X:X)+SUMIF('5) HNB - SEN Support Fund'!$A:$A,Summary!$A33,'5) HNB - SEN Support Fund'!T:T)+SUMIF('6) HNB - Mainstream Banding'!$A:$A,Summary!$A33,'6) HNB - Mainstream Banding'!N:N)+SUMIF('7) EYB&amp;HNB - EY High Needs'!$A:$A,Summary!$A33,'7) EYB&amp;HNB - EY High Needs'!J:J)+SUMIF('9) PPG 2016-17'!$A:$A,Summary!$A33,'9) PPG 2016-17'!N:N)+SUMIF('10) EFA 2016-17'!$A:$A,Summary!$A33,'10) EFA 2016-17'!M:M)+SUMIF('3) SB - One Off Reserve'!$A:$A,Summary!$A33,'3) SB - One Off Reserve'!K:K)+SUMIF('8) EYB - 2, 3&amp;4 YO'!$A:$A,Summary!$A33,'8) EYB - 2, 3&amp;4 YO'!V:V)</f>
        <v>192599.00354015536</v>
      </c>
      <c r="AB33" s="87">
        <f>SUMIF('1) SB - All Schools ISB '!$C:$C,Summary!$A33,'1) SB - All Schools ISB '!T:T)+SUMIF('2) SB - Growth Fund'!$A:$A,Summary!$A33,'2) SB - Growth Fund'!P:P)+SUMIF('4) HNB - Special Sch, AP, ARPs'!$A:$A,Summary!$A33,'4) HNB - Special Sch, AP, ARPs'!Y:Y)+SUMIF('5) HNB - SEN Support Fund'!$A:$A,Summary!$A33,'5) HNB - SEN Support Fund'!U:U)+SUMIF('6) HNB - Mainstream Banding'!$A:$A,Summary!$A33,'6) HNB - Mainstream Banding'!O:O)+SUMIF('7) EYB&amp;HNB - EY High Needs'!$A:$A,Summary!$A33,'7) EYB&amp;HNB - EY High Needs'!K:K)+SUMIF('9) PPG 2016-17'!$A:$A,Summary!$A33,'9) PPG 2016-17'!O:O)+SUMIF('10) EFA 2016-17'!$A:$A,Summary!$A33,'10) EFA 2016-17'!N:N)+SUMIF('3) SB - One Off Reserve'!$A:$A,Summary!$A33,'3) SB - One Off Reserve'!L:L)+SUMIF('8) EYB - 2, 3&amp;4 YO'!$A:$A,Summary!$A33,'8) EYB - 2, 3&amp;4 YO'!W:W)</f>
        <v>192599.00354015536</v>
      </c>
      <c r="AC33" s="87">
        <f>SUMIF('1) SB - All Schools ISB '!$C:$C,Summary!$A33,'1) SB - All Schools ISB '!U:U)+SUMIF('2) SB - Growth Fund'!$A:$A,Summary!$A33,'2) SB - Growth Fund'!Q:Q)+SUMIF('4) HNB - Special Sch, AP, ARPs'!$A:$A,Summary!$A33,'4) HNB - Special Sch, AP, ARPs'!Z:Z)+SUMIF('5) HNB - SEN Support Fund'!$A:$A,Summary!$A33,'5) HNB - SEN Support Fund'!V:V)+SUMIF('6) HNB - Mainstream Banding'!$A:$A,Summary!$A33,'6) HNB - Mainstream Banding'!P:P)+SUMIF('7) EYB&amp;HNB - EY High Needs'!$A:$A,Summary!$A33,'7) EYB&amp;HNB - EY High Needs'!L:L)+SUMIF('9) PPG 2016-17'!$A:$A,Summary!$A33,'9) PPG 2016-17'!P:P)+SUMIF('10) EFA 2016-17'!$A:$A,Summary!$A33,'10) EFA 2016-17'!O:O)+SUMIF('3) SB - One Off Reserve'!$A:$A,Summary!$A33,'3) SB - One Off Reserve'!M:M)+SUMIF('8) EYB - 2, 3&amp;4 YO'!$A:$A,Summary!$A33,'8) EYB - 2, 3&amp;4 YO'!X:X)</f>
        <v>192599.00354015536</v>
      </c>
      <c r="AD33" s="87">
        <f>SUMIF('1) SB - All Schools ISB '!$C:$C,Summary!$A33,'1) SB - All Schools ISB '!V:V)+SUMIF('2) SB - Growth Fund'!$A:$A,Summary!$A33,'2) SB - Growth Fund'!R:R)+SUMIF('4) HNB - Special Sch, AP, ARPs'!$A:$A,Summary!$A33,'4) HNB - Special Sch, AP, ARPs'!AA:AA)+SUMIF('5) HNB - SEN Support Fund'!$A:$A,Summary!$A33,'5) HNB - SEN Support Fund'!W:W)+SUMIF('6) HNB - Mainstream Banding'!$A:$A,Summary!$A33,'6) HNB - Mainstream Banding'!Q:Q)+SUMIF('7) EYB&amp;HNB - EY High Needs'!$A:$A,Summary!$A33,'7) EYB&amp;HNB - EY High Needs'!M:M)+SUMIF('9) PPG 2016-17'!$A:$A,Summary!$A33,'9) PPG 2016-17'!Q:Q)+SUMIF('10) EFA 2016-17'!$A:$A,Summary!$A33,'10) EFA 2016-17'!P:P)+SUMIF('3) SB - One Off Reserve'!$A:$A,Summary!$A33,'3) SB - One Off Reserve'!N:N)+SUMIF('8) EYB - 2, 3&amp;4 YO'!$A:$A,Summary!$A33,'8) EYB - 2, 3&amp;4 YO'!Y:Y)</f>
        <v>192599.00354015536</v>
      </c>
      <c r="AE33" s="87">
        <f>SUMIF('1) SB - All Schools ISB '!$C:$C,Summary!$A33,'1) SB - All Schools ISB '!W:W)+SUMIF('2) SB - Growth Fund'!$A:$A,Summary!$A33,'2) SB - Growth Fund'!S:S)+SUMIF('4) HNB - Special Sch, AP, ARPs'!$A:$A,Summary!$A33,'4) HNB - Special Sch, AP, ARPs'!AB:AB)+SUMIF('5) HNB - SEN Support Fund'!$A:$A,Summary!$A33,'5) HNB - SEN Support Fund'!X:X)+SUMIF('6) HNB - Mainstream Banding'!$A:$A,Summary!$A33,'6) HNB - Mainstream Banding'!R:R)+SUMIF('7) EYB&amp;HNB - EY High Needs'!$A:$A,Summary!$A33,'7) EYB&amp;HNB - EY High Needs'!N:N)+SUMIF('9) PPG 2016-17'!$A:$A,Summary!$A33,'9) PPG 2016-17'!R:R)+SUMIF('10) EFA 2016-17'!$A:$A,Summary!$A33,'10) EFA 2016-17'!Q:Q)+SUMIF('3) SB - One Off Reserve'!$A:$A,Summary!$A33,'3) SB - One Off Reserve'!O:O)+SUMIF('8) EYB - 2, 3&amp;4 YO'!$A:$A,Summary!$A33,'8) EYB - 2, 3&amp;4 YO'!Z:Z)</f>
        <v>79305.472045946328</v>
      </c>
      <c r="AG33" s="96">
        <v>2304689.4390117708</v>
      </c>
      <c r="AH33" s="223">
        <v>2304689.4390117708</v>
      </c>
      <c r="AI33" s="223">
        <f t="shared" si="3"/>
        <v>2304689.4390117708</v>
      </c>
      <c r="AJ33" s="56">
        <f t="shared" si="4"/>
        <v>0</v>
      </c>
    </row>
    <row r="34" spans="1:36" ht="15" x14ac:dyDescent="0.25">
      <c r="A34" s="7">
        <v>3072092</v>
      </c>
      <c r="B34" s="37" t="s">
        <v>306</v>
      </c>
      <c r="C34" s="96">
        <f>SUMIF('1) SB - All Schools ISB '!C:C,Summary!A34,'1) SB - All Schools ISB '!K:K)</f>
        <v>1973543.2971538911</v>
      </c>
      <c r="D34" s="41">
        <f>SUMIF('4) HNB - Special Sch, AP, ARPs'!A:A,Summary!A34,'4) HNB - Special Sch, AP, ARPs'!C:C)</f>
        <v>0</v>
      </c>
      <c r="E34" s="90">
        <f t="shared" si="0"/>
        <v>1973543.2971538911</v>
      </c>
      <c r="F34" s="88"/>
      <c r="G34" s="91">
        <f>SUMIF('6) HNB - Mainstream Banding'!A:A,Summary!A34,'6) HNB - Mainstream Banding'!E:E)</f>
        <v>36709</v>
      </c>
      <c r="H34" s="41">
        <f>SUMIF('4) HNB - Special Sch, AP, ARPs'!A:A,Summary!A34,'4) HNB - Special Sch, AP, ARPs'!E:E)+SUMIF('4) HNB - Special Sch, AP, ARPs'!A:A,Summary!A34,'4) HNB - Special Sch, AP, ARPs'!F:F)</f>
        <v>0</v>
      </c>
      <c r="I34" s="41">
        <f>SUMIF('5) HNB - SEN Support Fund'!A:A,Summary!A34,'5) HNB - SEN Support Fund'!L:L)</f>
        <v>3567</v>
      </c>
      <c r="J34" s="41">
        <f>'7) EYB&amp;HNB - EY High Needs'!C8</f>
        <v>53000</v>
      </c>
      <c r="K34" s="96">
        <f>SUMIF('8) EYB - 2, 3&amp;4 YO'!A:A,A34,'8) EYB - 2, 3&amp;4 YO'!N:N)</f>
        <v>125995.99999999999</v>
      </c>
      <c r="L34" s="96">
        <f>SUMIF('2) SB - Growth Fund'!A:A,Summary!A34,'2) SB - Growth Fund'!G:G)</f>
        <v>0</v>
      </c>
      <c r="M34" s="96">
        <f>SUMIF('3) SB - One Off Reserve'!A:A,Summary!A34,'3) SB - One Off Reserve'!D:D)</f>
        <v>4330.8181548772427</v>
      </c>
      <c r="N34" s="96">
        <f>SUMIF('10) EFA 2016-17'!A:A,Summary!A34,'10) EFA 2016-17'!C:C)</f>
        <v>0</v>
      </c>
      <c r="O34" s="96">
        <f>SUMIF('10) EFA 2016-17'!A:A,Summary!A34,'10) EFA 2016-17'!D:D)</f>
        <v>0</v>
      </c>
      <c r="P34" s="96">
        <f>SUMIF('9) PPG 2016-17'!A:A,Summary!A34,'9) PPG 2016-17'!F:F)</f>
        <v>217060</v>
      </c>
      <c r="Q34" s="96">
        <f t="shared" si="1"/>
        <v>440662.81815487728</v>
      </c>
      <c r="R34" s="88"/>
      <c r="S34" s="96">
        <f t="shared" si="2"/>
        <v>2414206.1153087681</v>
      </c>
      <c r="T34" s="87">
        <f>SUMIF('1) SB - All Schools ISB '!$C:$C,Summary!$A34,'1) SB - All Schools ISB '!L:L)+SUMIF('2) SB - Growth Fund'!$A:$A,Summary!$A34,'2) SB - Growth Fund'!H:H)+SUMIF('4) HNB - Special Sch, AP, ARPs'!$A:$A,Summary!$A34,'4) HNB - Special Sch, AP, ARPs'!Q:Q)+SUMIF('5) HNB - SEN Support Fund'!$A:$A,Summary!$A34,'5) HNB - SEN Support Fund'!M:M)+SUMIF('6) HNB - Mainstream Banding'!$A:$A,Summary!$A34,'6) HNB - Mainstream Banding'!G:G)+SUMIF('7) EYB&amp;HNB - EY High Needs'!$A:$A,Summary!$A34,'7) EYB&amp;HNB - EY High Needs'!C:C)+SUMIF('9) PPG 2016-17'!$A:$A,Summary!$A34,'9) PPG 2016-17'!G:G)+SUMIF('10) EFA 2016-17'!$A:$A,Summary!$A34,'10) EFA 2016-17'!F:F)+SUMIF('3) SB - One Off Reserve'!$A:$A,Summary!$A34,'3) SB - One Off Reserve'!D:D)+SUMIF('8) EYB - 2, 3&amp;4 YO'!$A:$A,Summary!$A34,'8) EYB - 2, 3&amp;4 YO'!O:O)</f>
        <v>328371.47732757474</v>
      </c>
      <c r="U34" s="87">
        <f>SUMIF('1) SB - All Schools ISB '!$C:$C,Summary!$A34,'1) SB - All Schools ISB '!M:M)+SUMIF('2) SB - Growth Fund'!$A:$A,Summary!$A34,'2) SB - Growth Fund'!I:I)+SUMIF('4) HNB - Special Sch, AP, ARPs'!$A:$A,Summary!$A34,'4) HNB - Special Sch, AP, ARPs'!R:R)+SUMIF('5) HNB - SEN Support Fund'!$A:$A,Summary!$A34,'5) HNB - SEN Support Fund'!N:N)+SUMIF('6) HNB - Mainstream Banding'!$A:$A,Summary!$A34,'6) HNB - Mainstream Banding'!H:H)+SUMIF('7) EYB&amp;HNB - EY High Needs'!$A:$A,Summary!$A34,'7) EYB&amp;HNB - EY High Needs'!D:D)+SUMIF('9) PPG 2016-17'!$A:$A,Summary!$A34,'9) PPG 2016-17'!H:H)+SUMIF('10) EFA 2016-17'!$A:$A,Summary!$A34,'10) EFA 2016-17'!G:G)+SUMIF('3) SB - One Off Reserve'!$A:$A,Summary!$A34,'3) SB - One Off Reserve'!E:E)+SUMIF('8) EYB - 2, 3&amp;4 YO'!$A:$A,Summary!$A34,'8) EYB - 2, 3&amp;4 YO'!P:P)</f>
        <v>200334.40025808077</v>
      </c>
      <c r="V34" s="87">
        <f>SUMIF('1) SB - All Schools ISB '!$C:$C,Summary!$A34,'1) SB - All Schools ISB '!N:N)+SUMIF('2) SB - Growth Fund'!$A:$A,Summary!$A34,'2) SB - Growth Fund'!J:J)+SUMIF('4) HNB - Special Sch, AP, ARPs'!$A:$A,Summary!$A34,'4) HNB - Special Sch, AP, ARPs'!S:S)+SUMIF('5) HNB - SEN Support Fund'!$A:$A,Summary!$A34,'5) HNB - SEN Support Fund'!O:O)+SUMIF('6) HNB - Mainstream Banding'!$A:$A,Summary!$A34,'6) HNB - Mainstream Banding'!I:I)+SUMIF('7) EYB&amp;HNB - EY High Needs'!$A:$A,Summary!$A34,'7) EYB&amp;HNB - EY High Needs'!E:E)+SUMIF('9) PPG 2016-17'!$A:$A,Summary!$A34,'9) PPG 2016-17'!I:I)+SUMIF('10) EFA 2016-17'!$A:$A,Summary!$A34,'10) EFA 2016-17'!H:H)+SUMIF('3) SB - One Off Reserve'!$A:$A,Summary!$A34,'3) SB - One Off Reserve'!F:F)+SUMIF('8) EYB - 2, 3&amp;4 YO'!$A:$A,Summary!$A34,'8) EYB - 2, 3&amp;4 YO'!Q:Q)</f>
        <v>200334.40025808077</v>
      </c>
      <c r="W34" s="87">
        <f>SUMIF('1) SB - All Schools ISB '!$C:$C,Summary!$A34,'1) SB - All Schools ISB '!O:O)+SUMIF('2) SB - Growth Fund'!$A:$A,Summary!$A34,'2) SB - Growth Fund'!K:K)+SUMIF('4) HNB - Special Sch, AP, ARPs'!$A:$A,Summary!$A34,'4) HNB - Special Sch, AP, ARPs'!T:T)+SUMIF('5) HNB - SEN Support Fund'!$A:$A,Summary!$A34,'5) HNB - SEN Support Fund'!P:P)+SUMIF('6) HNB - Mainstream Banding'!$A:$A,Summary!$A34,'6) HNB - Mainstream Banding'!J:J)+SUMIF('7) EYB&amp;HNB - EY High Needs'!$A:$A,Summary!$A34,'7) EYB&amp;HNB - EY High Needs'!F:F)+SUMIF('9) PPG 2016-17'!$A:$A,Summary!$A34,'9) PPG 2016-17'!J:J)+SUMIF('10) EFA 2016-17'!$A:$A,Summary!$A34,'10) EFA 2016-17'!I:I)+SUMIF('3) SB - One Off Reserve'!$A:$A,Summary!$A34,'3) SB - One Off Reserve'!G:G)+SUMIF('8) EYB - 2, 3&amp;4 YO'!$A:$A,Summary!$A34,'8) EYB - 2, 3&amp;4 YO'!R:R)</f>
        <v>200334.40025808077</v>
      </c>
      <c r="X34" s="87">
        <f>SUMIF('1) SB - All Schools ISB '!$C:$C,Summary!$A34,'1) SB - All Schools ISB '!P:P)+SUMIF('2) SB - Growth Fund'!$A:$A,Summary!$A34,'2) SB - Growth Fund'!L:L)+SUMIF('4) HNB - Special Sch, AP, ARPs'!$A:$A,Summary!$A34,'4) HNB - Special Sch, AP, ARPs'!U:U)+SUMIF('5) HNB - SEN Support Fund'!$A:$A,Summary!$A34,'5) HNB - SEN Support Fund'!Q:Q)+SUMIF('6) HNB - Mainstream Banding'!$A:$A,Summary!$A34,'6) HNB - Mainstream Banding'!K:K)+SUMIF('7) EYB&amp;HNB - EY High Needs'!$A:$A,Summary!$A34,'7) EYB&amp;HNB - EY High Needs'!G:G)+SUMIF('9) PPG 2016-17'!$A:$A,Summary!$A34,'9) PPG 2016-17'!K:K)+SUMIF('10) EFA 2016-17'!$A:$A,Summary!$A34,'10) EFA 2016-17'!J:J)+SUMIF('3) SB - One Off Reserve'!$A:$A,Summary!$A34,'3) SB - One Off Reserve'!H:H)+SUMIF('8) EYB - 2, 3&amp;4 YO'!$A:$A,Summary!$A34,'8) EYB - 2, 3&amp;4 YO'!S:S)</f>
        <v>200334.40025808077</v>
      </c>
      <c r="Y34" s="87">
        <f>SUMIF('1) SB - All Schools ISB '!$C:$C,Summary!$A34,'1) SB - All Schools ISB '!Q:Q)+SUMIF('2) SB - Growth Fund'!$A:$A,Summary!$A34,'2) SB - Growth Fund'!M:M)+SUMIF('4) HNB - Special Sch, AP, ARPs'!$A:$A,Summary!$A34,'4) HNB - Special Sch, AP, ARPs'!V:V)+SUMIF('5) HNB - SEN Support Fund'!$A:$A,Summary!$A34,'5) HNB - SEN Support Fund'!R:R)+SUMIF('6) HNB - Mainstream Banding'!$A:$A,Summary!$A34,'6) HNB - Mainstream Banding'!L:L)+SUMIF('7) EYB&amp;HNB - EY High Needs'!$A:$A,Summary!$A34,'7) EYB&amp;HNB - EY High Needs'!H:H)+SUMIF('9) PPG 2016-17'!$A:$A,Summary!$A34,'9) PPG 2016-17'!L:L)+SUMIF('10) EFA 2016-17'!$A:$A,Summary!$A34,'10) EFA 2016-17'!K:K)+SUMIF('3) SB - One Off Reserve'!$A:$A,Summary!$A34,'3) SB - One Off Reserve'!I:I)+SUMIF('8) EYB - 2, 3&amp;4 YO'!$A:$A,Summary!$A34,'8) EYB - 2, 3&amp;4 YO'!T:T)</f>
        <v>200334.40025808077</v>
      </c>
      <c r="Z34" s="87">
        <f>SUMIF('1) SB - All Schools ISB '!$C:$C,Summary!$A34,'1) SB - All Schools ISB '!R:R)+SUMIF('2) SB - Growth Fund'!$A:$A,Summary!$A34,'2) SB - Growth Fund'!N:N)+SUMIF('4) HNB - Special Sch, AP, ARPs'!$A:$A,Summary!$A34,'4) HNB - Special Sch, AP, ARPs'!W:W)+SUMIF('5) HNB - SEN Support Fund'!$A:$A,Summary!$A34,'5) HNB - SEN Support Fund'!S:S)+SUMIF('6) HNB - Mainstream Banding'!$A:$A,Summary!$A34,'6) HNB - Mainstream Banding'!M:M)+SUMIF('7) EYB&amp;HNB - EY High Needs'!$A:$A,Summary!$A34,'7) EYB&amp;HNB - EY High Needs'!I:I)+SUMIF('9) PPG 2016-17'!$A:$A,Summary!$A34,'9) PPG 2016-17'!M:M)+SUMIF('10) EFA 2016-17'!$A:$A,Summary!$A34,'10) EFA 2016-17'!L:L)+SUMIF('3) SB - One Off Reserve'!$A:$A,Summary!$A34,'3) SB - One Off Reserve'!J:J)+SUMIF('8) EYB - 2, 3&amp;4 YO'!$A:$A,Summary!$A34,'8) EYB - 2, 3&amp;4 YO'!U:U)</f>
        <v>200334.40025808077</v>
      </c>
      <c r="AA34" s="87">
        <f>SUMIF('1) SB - All Schools ISB '!$C:$C,Summary!$A34,'1) SB - All Schools ISB '!S:S)+SUMIF('2) SB - Growth Fund'!$A:$A,Summary!$A34,'2) SB - Growth Fund'!O:O)+SUMIF('4) HNB - Special Sch, AP, ARPs'!$A:$A,Summary!$A34,'4) HNB - Special Sch, AP, ARPs'!X:X)+SUMIF('5) HNB - SEN Support Fund'!$A:$A,Summary!$A34,'5) HNB - SEN Support Fund'!T:T)+SUMIF('6) HNB - Mainstream Banding'!$A:$A,Summary!$A34,'6) HNB - Mainstream Banding'!N:N)+SUMIF('7) EYB&amp;HNB - EY High Needs'!$A:$A,Summary!$A34,'7) EYB&amp;HNB - EY High Needs'!J:J)+SUMIF('9) PPG 2016-17'!$A:$A,Summary!$A34,'9) PPG 2016-17'!N:N)+SUMIF('10) EFA 2016-17'!$A:$A,Summary!$A34,'10) EFA 2016-17'!M:M)+SUMIF('3) SB - One Off Reserve'!$A:$A,Summary!$A34,'3) SB - One Off Reserve'!K:K)+SUMIF('8) EYB - 2, 3&amp;4 YO'!$A:$A,Summary!$A34,'8) EYB - 2, 3&amp;4 YO'!V:V)</f>
        <v>200334.40025808077</v>
      </c>
      <c r="AB34" s="87">
        <f>SUMIF('1) SB - All Schools ISB '!$C:$C,Summary!$A34,'1) SB - All Schools ISB '!T:T)+SUMIF('2) SB - Growth Fund'!$A:$A,Summary!$A34,'2) SB - Growth Fund'!P:P)+SUMIF('4) HNB - Special Sch, AP, ARPs'!$A:$A,Summary!$A34,'4) HNB - Special Sch, AP, ARPs'!Y:Y)+SUMIF('5) HNB - SEN Support Fund'!$A:$A,Summary!$A34,'5) HNB - SEN Support Fund'!U:U)+SUMIF('6) HNB - Mainstream Banding'!$A:$A,Summary!$A34,'6) HNB - Mainstream Banding'!O:O)+SUMIF('7) EYB&amp;HNB - EY High Needs'!$A:$A,Summary!$A34,'7) EYB&amp;HNB - EY High Needs'!K:K)+SUMIF('9) PPG 2016-17'!$A:$A,Summary!$A34,'9) PPG 2016-17'!O:O)+SUMIF('10) EFA 2016-17'!$A:$A,Summary!$A34,'10) EFA 2016-17'!N:N)+SUMIF('3) SB - One Off Reserve'!$A:$A,Summary!$A34,'3) SB - One Off Reserve'!L:L)+SUMIF('8) EYB - 2, 3&amp;4 YO'!$A:$A,Summary!$A34,'8) EYB - 2, 3&amp;4 YO'!W:W)</f>
        <v>200334.40025808077</v>
      </c>
      <c r="AC34" s="87">
        <f>SUMIF('1) SB - All Schools ISB '!$C:$C,Summary!$A34,'1) SB - All Schools ISB '!U:U)+SUMIF('2) SB - Growth Fund'!$A:$A,Summary!$A34,'2) SB - Growth Fund'!Q:Q)+SUMIF('4) HNB - Special Sch, AP, ARPs'!$A:$A,Summary!$A34,'4) HNB - Special Sch, AP, ARPs'!Z:Z)+SUMIF('5) HNB - SEN Support Fund'!$A:$A,Summary!$A34,'5) HNB - SEN Support Fund'!V:V)+SUMIF('6) HNB - Mainstream Banding'!$A:$A,Summary!$A34,'6) HNB - Mainstream Banding'!P:P)+SUMIF('7) EYB&amp;HNB - EY High Needs'!$A:$A,Summary!$A34,'7) EYB&amp;HNB - EY High Needs'!L:L)+SUMIF('9) PPG 2016-17'!$A:$A,Summary!$A34,'9) PPG 2016-17'!P:P)+SUMIF('10) EFA 2016-17'!$A:$A,Summary!$A34,'10) EFA 2016-17'!O:O)+SUMIF('3) SB - One Off Reserve'!$A:$A,Summary!$A34,'3) SB - One Off Reserve'!M:M)+SUMIF('8) EYB - 2, 3&amp;4 YO'!$A:$A,Summary!$A34,'8) EYB - 2, 3&amp;4 YO'!X:X)</f>
        <v>200334.40025808077</v>
      </c>
      <c r="AD34" s="87">
        <f>SUMIF('1) SB - All Schools ISB '!$C:$C,Summary!$A34,'1) SB - All Schools ISB '!V:V)+SUMIF('2) SB - Growth Fund'!$A:$A,Summary!$A34,'2) SB - Growth Fund'!R:R)+SUMIF('4) HNB - Special Sch, AP, ARPs'!$A:$A,Summary!$A34,'4) HNB - Special Sch, AP, ARPs'!AA:AA)+SUMIF('5) HNB - SEN Support Fund'!$A:$A,Summary!$A34,'5) HNB - SEN Support Fund'!W:W)+SUMIF('6) HNB - Mainstream Banding'!$A:$A,Summary!$A34,'6) HNB - Mainstream Banding'!Q:Q)+SUMIF('7) EYB&amp;HNB - EY High Needs'!$A:$A,Summary!$A34,'7) EYB&amp;HNB - EY High Needs'!M:M)+SUMIF('9) PPG 2016-17'!$A:$A,Summary!$A34,'9) PPG 2016-17'!Q:Q)+SUMIF('10) EFA 2016-17'!$A:$A,Summary!$A34,'10) EFA 2016-17'!P:P)+SUMIF('3) SB - One Off Reserve'!$A:$A,Summary!$A34,'3) SB - One Off Reserve'!N:N)+SUMIF('8) EYB - 2, 3&amp;4 YO'!$A:$A,Summary!$A34,'8) EYB - 2, 3&amp;4 YO'!Y:Y)</f>
        <v>200334.40025808077</v>
      </c>
      <c r="AE34" s="87">
        <f>SUMIF('1) SB - All Schools ISB '!$C:$C,Summary!$A34,'1) SB - All Schools ISB '!W:W)+SUMIF('2) SB - Growth Fund'!$A:$A,Summary!$A34,'2) SB - Growth Fund'!S:S)+SUMIF('4) HNB - Special Sch, AP, ARPs'!$A:$A,Summary!$A34,'4) HNB - Special Sch, AP, ARPs'!AB:AB)+SUMIF('5) HNB - SEN Support Fund'!$A:$A,Summary!$A34,'5) HNB - SEN Support Fund'!X:X)+SUMIF('6) HNB - Mainstream Banding'!$A:$A,Summary!$A34,'6) HNB - Mainstream Banding'!R:R)+SUMIF('7) EYB&amp;HNB - EY High Needs'!$A:$A,Summary!$A34,'7) EYB&amp;HNB - EY High Needs'!N:N)+SUMIF('9) PPG 2016-17'!$A:$A,Summary!$A34,'9) PPG 2016-17'!R:R)+SUMIF('10) EFA 2016-17'!$A:$A,Summary!$A34,'10) EFA 2016-17'!Q:Q)+SUMIF('3) SB - One Off Reserve'!$A:$A,Summary!$A34,'3) SB - One Off Reserve'!O:O)+SUMIF('8) EYB - 2, 3&amp;4 YO'!$A:$A,Summary!$A34,'8) EYB - 2, 3&amp;4 YO'!Z:Z)</f>
        <v>82490.635400386207</v>
      </c>
      <c r="AG34" s="96">
        <v>2414206.1153087681</v>
      </c>
      <c r="AH34" s="223">
        <v>2414206.1153087681</v>
      </c>
      <c r="AI34" s="223">
        <f t="shared" si="3"/>
        <v>2414206.1153087681</v>
      </c>
      <c r="AJ34" s="56">
        <f t="shared" si="4"/>
        <v>0</v>
      </c>
    </row>
    <row r="35" spans="1:36" ht="15" x14ac:dyDescent="0.25">
      <c r="A35" s="7">
        <v>3072094</v>
      </c>
      <c r="B35" s="37" t="s">
        <v>307</v>
      </c>
      <c r="C35" s="96">
        <f>SUMIF('1) SB - All Schools ISB '!C:C,Summary!A35,'1) SB - All Schools ISB '!K:K)</f>
        <v>1810539.6454560759</v>
      </c>
      <c r="D35" s="41">
        <f>SUMIF('4) HNB - Special Sch, AP, ARPs'!A:A,Summary!A35,'4) HNB - Special Sch, AP, ARPs'!C:C)</f>
        <v>210000</v>
      </c>
      <c r="E35" s="90">
        <f t="shared" si="0"/>
        <v>2020539.6454560759</v>
      </c>
      <c r="F35" s="88"/>
      <c r="G35" s="91">
        <f>SUMIF('6) HNB - Mainstream Banding'!A:A,Summary!A35,'6) HNB - Mainstream Banding'!E:E)</f>
        <v>11957</v>
      </c>
      <c r="H35" s="41">
        <f>SUMIF('4) HNB - Special Sch, AP, ARPs'!A:A,Summary!A35,'4) HNB - Special Sch, AP, ARPs'!E:E)+SUMIF('4) HNB - Special Sch, AP, ARPs'!A:A,Summary!A35,'4) HNB - Special Sch, AP, ARPs'!F:F)</f>
        <v>98212</v>
      </c>
      <c r="I35" s="41">
        <f>SUMIF('5) HNB - SEN Support Fund'!A:A,Summary!A35,'5) HNB - SEN Support Fund'!L:L)</f>
        <v>0</v>
      </c>
      <c r="J35" s="41"/>
      <c r="K35" s="96">
        <f>SUMIF('8) EYB - 2, 3&amp;4 YO'!A:A,A35,'8) EYB - 2, 3&amp;4 YO'!N:N)</f>
        <v>107600</v>
      </c>
      <c r="L35" s="96">
        <f>SUMIF('2) SB - Growth Fund'!A:A,Summary!A35,'2) SB - Growth Fund'!G:G)</f>
        <v>60100</v>
      </c>
      <c r="M35" s="96">
        <f>SUMIF('3) SB - One Off Reserve'!A:A,Summary!A35,'3) SB - One Off Reserve'!D:D)</f>
        <v>3533.8637244397837</v>
      </c>
      <c r="N35" s="96">
        <f>SUMIF('10) EFA 2016-17'!A:A,Summary!A35,'10) EFA 2016-17'!C:C)</f>
        <v>0</v>
      </c>
      <c r="O35" s="96">
        <f>SUMIF('10) EFA 2016-17'!A:A,Summary!A35,'10) EFA 2016-17'!D:D)</f>
        <v>0</v>
      </c>
      <c r="P35" s="96">
        <f>SUMIF('9) PPG 2016-17'!A:A,Summary!A35,'9) PPG 2016-17'!F:F)</f>
        <v>154000</v>
      </c>
      <c r="Q35" s="96">
        <f t="shared" si="1"/>
        <v>435402.86372443981</v>
      </c>
      <c r="R35" s="88"/>
      <c r="S35" s="96">
        <f t="shared" si="2"/>
        <v>2455942.5091805155</v>
      </c>
      <c r="T35" s="87">
        <f>SUMIF('1) SB - All Schools ISB '!$C:$C,Summary!$A35,'1) SB - All Schools ISB '!L:L)+SUMIF('2) SB - Growth Fund'!$A:$A,Summary!$A35,'2) SB - Growth Fund'!H:H)+SUMIF('4) HNB - Special Sch, AP, ARPs'!$A:$A,Summary!$A35,'4) HNB - Special Sch, AP, ARPs'!Q:Q)+SUMIF('5) HNB - SEN Support Fund'!$A:$A,Summary!$A35,'5) HNB - SEN Support Fund'!M:M)+SUMIF('6) HNB - Mainstream Banding'!$A:$A,Summary!$A35,'6) HNB - Mainstream Banding'!G:G)+SUMIF('7) EYB&amp;HNB - EY High Needs'!$A:$A,Summary!$A35,'7) EYB&amp;HNB - EY High Needs'!C:C)+SUMIF('9) PPG 2016-17'!$A:$A,Summary!$A35,'9) PPG 2016-17'!G:G)+SUMIF('10) EFA 2016-17'!$A:$A,Summary!$A35,'10) EFA 2016-17'!F:F)+SUMIF('3) SB - One Off Reserve'!$A:$A,Summary!$A35,'3) SB - One Off Reserve'!D:D)+SUMIF('8) EYB - 2, 3&amp;4 YO'!$A:$A,Summary!$A35,'8) EYB - 2, 3&amp;4 YO'!O:O)</f>
        <v>513304.97795188858</v>
      </c>
      <c r="U35" s="87">
        <f>SUMIF('1) SB - All Schools ISB '!$C:$C,Summary!$A35,'1) SB - All Schools ISB '!M:M)+SUMIF('2) SB - Growth Fund'!$A:$A,Summary!$A35,'2) SB - Growth Fund'!I:I)+SUMIF('4) HNB - Special Sch, AP, ARPs'!$A:$A,Summary!$A35,'4) HNB - Special Sch, AP, ARPs'!R:R)+SUMIF('5) HNB - SEN Support Fund'!$A:$A,Summary!$A35,'5) HNB - SEN Support Fund'!N:N)+SUMIF('6) HNB - Mainstream Banding'!$A:$A,Summary!$A35,'6) HNB - Mainstream Banding'!H:H)+SUMIF('7) EYB&amp;HNB - EY High Needs'!$A:$A,Summary!$A35,'7) EYB&amp;HNB - EY High Needs'!D:D)+SUMIF('9) PPG 2016-17'!$A:$A,Summary!$A35,'9) PPG 2016-17'!H:H)+SUMIF('10) EFA 2016-17'!$A:$A,Summary!$A35,'10) EFA 2016-17'!G:G)+SUMIF('3) SB - One Off Reserve'!$A:$A,Summary!$A35,'3) SB - One Off Reserve'!E:E)+SUMIF('8) EYB - 2, 3&amp;4 YO'!$A:$A,Summary!$A35,'8) EYB - 2, 3&amp;4 YO'!P:P)</f>
        <v>193516.88153043311</v>
      </c>
      <c r="V35" s="87">
        <f>SUMIF('1) SB - All Schools ISB '!$C:$C,Summary!$A35,'1) SB - All Schools ISB '!N:N)+SUMIF('2) SB - Growth Fund'!$A:$A,Summary!$A35,'2) SB - Growth Fund'!J:J)+SUMIF('4) HNB - Special Sch, AP, ARPs'!$A:$A,Summary!$A35,'4) HNB - Special Sch, AP, ARPs'!S:S)+SUMIF('5) HNB - SEN Support Fund'!$A:$A,Summary!$A35,'5) HNB - SEN Support Fund'!O:O)+SUMIF('6) HNB - Mainstream Banding'!$A:$A,Summary!$A35,'6) HNB - Mainstream Banding'!I:I)+SUMIF('7) EYB&amp;HNB - EY High Needs'!$A:$A,Summary!$A35,'7) EYB&amp;HNB - EY High Needs'!E:E)+SUMIF('9) PPG 2016-17'!$A:$A,Summary!$A35,'9) PPG 2016-17'!I:I)+SUMIF('10) EFA 2016-17'!$A:$A,Summary!$A35,'10) EFA 2016-17'!H:H)+SUMIF('3) SB - One Off Reserve'!$A:$A,Summary!$A35,'3) SB - One Off Reserve'!F:F)+SUMIF('8) EYB - 2, 3&amp;4 YO'!$A:$A,Summary!$A35,'8) EYB - 2, 3&amp;4 YO'!Q:Q)</f>
        <v>185332.54819709979</v>
      </c>
      <c r="W35" s="87">
        <f>SUMIF('1) SB - All Schools ISB '!$C:$C,Summary!$A35,'1) SB - All Schools ISB '!O:O)+SUMIF('2) SB - Growth Fund'!$A:$A,Summary!$A35,'2) SB - Growth Fund'!K:K)+SUMIF('4) HNB - Special Sch, AP, ARPs'!$A:$A,Summary!$A35,'4) HNB - Special Sch, AP, ARPs'!T:T)+SUMIF('5) HNB - SEN Support Fund'!$A:$A,Summary!$A35,'5) HNB - SEN Support Fund'!P:P)+SUMIF('6) HNB - Mainstream Banding'!$A:$A,Summary!$A35,'6) HNB - Mainstream Banding'!J:J)+SUMIF('7) EYB&amp;HNB - EY High Needs'!$A:$A,Summary!$A35,'7) EYB&amp;HNB - EY High Needs'!F:F)+SUMIF('9) PPG 2016-17'!$A:$A,Summary!$A35,'9) PPG 2016-17'!J:J)+SUMIF('10) EFA 2016-17'!$A:$A,Summary!$A35,'10) EFA 2016-17'!I:I)+SUMIF('3) SB - One Off Reserve'!$A:$A,Summary!$A35,'3) SB - One Off Reserve'!G:G)+SUMIF('8) EYB - 2, 3&amp;4 YO'!$A:$A,Summary!$A35,'8) EYB - 2, 3&amp;4 YO'!R:R)</f>
        <v>185332.54819709979</v>
      </c>
      <c r="X35" s="87">
        <f>SUMIF('1) SB - All Schools ISB '!$C:$C,Summary!$A35,'1) SB - All Schools ISB '!P:P)+SUMIF('2) SB - Growth Fund'!$A:$A,Summary!$A35,'2) SB - Growth Fund'!L:L)+SUMIF('4) HNB - Special Sch, AP, ARPs'!$A:$A,Summary!$A35,'4) HNB - Special Sch, AP, ARPs'!U:U)+SUMIF('5) HNB - SEN Support Fund'!$A:$A,Summary!$A35,'5) HNB - SEN Support Fund'!Q:Q)+SUMIF('6) HNB - Mainstream Banding'!$A:$A,Summary!$A35,'6) HNB - Mainstream Banding'!K:K)+SUMIF('7) EYB&amp;HNB - EY High Needs'!$A:$A,Summary!$A35,'7) EYB&amp;HNB - EY High Needs'!G:G)+SUMIF('9) PPG 2016-17'!$A:$A,Summary!$A35,'9) PPG 2016-17'!K:K)+SUMIF('10) EFA 2016-17'!$A:$A,Summary!$A35,'10) EFA 2016-17'!J:J)+SUMIF('3) SB - One Off Reserve'!$A:$A,Summary!$A35,'3) SB - One Off Reserve'!H:H)+SUMIF('8) EYB - 2, 3&amp;4 YO'!$A:$A,Summary!$A35,'8) EYB - 2, 3&amp;4 YO'!S:S)</f>
        <v>185332.54819709979</v>
      </c>
      <c r="Y35" s="87">
        <f>SUMIF('1) SB - All Schools ISB '!$C:$C,Summary!$A35,'1) SB - All Schools ISB '!Q:Q)+SUMIF('2) SB - Growth Fund'!$A:$A,Summary!$A35,'2) SB - Growth Fund'!M:M)+SUMIF('4) HNB - Special Sch, AP, ARPs'!$A:$A,Summary!$A35,'4) HNB - Special Sch, AP, ARPs'!V:V)+SUMIF('5) HNB - SEN Support Fund'!$A:$A,Summary!$A35,'5) HNB - SEN Support Fund'!R:R)+SUMIF('6) HNB - Mainstream Banding'!$A:$A,Summary!$A35,'6) HNB - Mainstream Banding'!L:L)+SUMIF('7) EYB&amp;HNB - EY High Needs'!$A:$A,Summary!$A35,'7) EYB&amp;HNB - EY High Needs'!H:H)+SUMIF('9) PPG 2016-17'!$A:$A,Summary!$A35,'9) PPG 2016-17'!L:L)+SUMIF('10) EFA 2016-17'!$A:$A,Summary!$A35,'10) EFA 2016-17'!K:K)+SUMIF('3) SB - One Off Reserve'!$A:$A,Summary!$A35,'3) SB - One Off Reserve'!I:I)+SUMIF('8) EYB - 2, 3&amp;4 YO'!$A:$A,Summary!$A35,'8) EYB - 2, 3&amp;4 YO'!T:T)</f>
        <v>185332.54819709979</v>
      </c>
      <c r="Z35" s="87">
        <f>SUMIF('1) SB - All Schools ISB '!$C:$C,Summary!$A35,'1) SB - All Schools ISB '!R:R)+SUMIF('2) SB - Growth Fund'!$A:$A,Summary!$A35,'2) SB - Growth Fund'!N:N)+SUMIF('4) HNB - Special Sch, AP, ARPs'!$A:$A,Summary!$A35,'4) HNB - Special Sch, AP, ARPs'!W:W)+SUMIF('5) HNB - SEN Support Fund'!$A:$A,Summary!$A35,'5) HNB - SEN Support Fund'!S:S)+SUMIF('6) HNB - Mainstream Banding'!$A:$A,Summary!$A35,'6) HNB - Mainstream Banding'!M:M)+SUMIF('7) EYB&amp;HNB - EY High Needs'!$A:$A,Summary!$A35,'7) EYB&amp;HNB - EY High Needs'!I:I)+SUMIF('9) PPG 2016-17'!$A:$A,Summary!$A35,'9) PPG 2016-17'!M:M)+SUMIF('10) EFA 2016-17'!$A:$A,Summary!$A35,'10) EFA 2016-17'!L:L)+SUMIF('3) SB - One Off Reserve'!$A:$A,Summary!$A35,'3) SB - One Off Reserve'!J:J)+SUMIF('8) EYB - 2, 3&amp;4 YO'!$A:$A,Summary!$A35,'8) EYB - 2, 3&amp;4 YO'!U:U)</f>
        <v>185332.54819709979</v>
      </c>
      <c r="AA35" s="87">
        <f>SUMIF('1) SB - All Schools ISB '!$C:$C,Summary!$A35,'1) SB - All Schools ISB '!S:S)+SUMIF('2) SB - Growth Fund'!$A:$A,Summary!$A35,'2) SB - Growth Fund'!O:O)+SUMIF('4) HNB - Special Sch, AP, ARPs'!$A:$A,Summary!$A35,'4) HNB - Special Sch, AP, ARPs'!X:X)+SUMIF('5) HNB - SEN Support Fund'!$A:$A,Summary!$A35,'5) HNB - SEN Support Fund'!T:T)+SUMIF('6) HNB - Mainstream Banding'!$A:$A,Summary!$A35,'6) HNB - Mainstream Banding'!N:N)+SUMIF('7) EYB&amp;HNB - EY High Needs'!$A:$A,Summary!$A35,'7) EYB&amp;HNB - EY High Needs'!J:J)+SUMIF('9) PPG 2016-17'!$A:$A,Summary!$A35,'9) PPG 2016-17'!N:N)+SUMIF('10) EFA 2016-17'!$A:$A,Summary!$A35,'10) EFA 2016-17'!M:M)+SUMIF('3) SB - One Off Reserve'!$A:$A,Summary!$A35,'3) SB - One Off Reserve'!K:K)+SUMIF('8) EYB - 2, 3&amp;4 YO'!$A:$A,Summary!$A35,'8) EYB - 2, 3&amp;4 YO'!V:V)</f>
        <v>185332.54819709979</v>
      </c>
      <c r="AB35" s="87">
        <f>SUMIF('1) SB - All Schools ISB '!$C:$C,Summary!$A35,'1) SB - All Schools ISB '!T:T)+SUMIF('2) SB - Growth Fund'!$A:$A,Summary!$A35,'2) SB - Growth Fund'!P:P)+SUMIF('4) HNB - Special Sch, AP, ARPs'!$A:$A,Summary!$A35,'4) HNB - Special Sch, AP, ARPs'!Y:Y)+SUMIF('5) HNB - SEN Support Fund'!$A:$A,Summary!$A35,'5) HNB - SEN Support Fund'!U:U)+SUMIF('6) HNB - Mainstream Banding'!$A:$A,Summary!$A35,'6) HNB - Mainstream Banding'!O:O)+SUMIF('7) EYB&amp;HNB - EY High Needs'!$A:$A,Summary!$A35,'7) EYB&amp;HNB - EY High Needs'!K:K)+SUMIF('9) PPG 2016-17'!$A:$A,Summary!$A35,'9) PPG 2016-17'!O:O)+SUMIF('10) EFA 2016-17'!$A:$A,Summary!$A35,'10) EFA 2016-17'!N:N)+SUMIF('3) SB - One Off Reserve'!$A:$A,Summary!$A35,'3) SB - One Off Reserve'!L:L)+SUMIF('8) EYB - 2, 3&amp;4 YO'!$A:$A,Summary!$A35,'8) EYB - 2, 3&amp;4 YO'!W:W)</f>
        <v>185332.54819709979</v>
      </c>
      <c r="AC35" s="87">
        <f>SUMIF('1) SB - All Schools ISB '!$C:$C,Summary!$A35,'1) SB - All Schools ISB '!U:U)+SUMIF('2) SB - Growth Fund'!$A:$A,Summary!$A35,'2) SB - Growth Fund'!Q:Q)+SUMIF('4) HNB - Special Sch, AP, ARPs'!$A:$A,Summary!$A35,'4) HNB - Special Sch, AP, ARPs'!Z:Z)+SUMIF('5) HNB - SEN Support Fund'!$A:$A,Summary!$A35,'5) HNB - SEN Support Fund'!V:V)+SUMIF('6) HNB - Mainstream Banding'!$A:$A,Summary!$A35,'6) HNB - Mainstream Banding'!P:P)+SUMIF('7) EYB&amp;HNB - EY High Needs'!$A:$A,Summary!$A35,'7) EYB&amp;HNB - EY High Needs'!L:L)+SUMIF('9) PPG 2016-17'!$A:$A,Summary!$A35,'9) PPG 2016-17'!P:P)+SUMIF('10) EFA 2016-17'!$A:$A,Summary!$A35,'10) EFA 2016-17'!O:O)+SUMIF('3) SB - One Off Reserve'!$A:$A,Summary!$A35,'3) SB - One Off Reserve'!M:M)+SUMIF('8) EYB - 2, 3&amp;4 YO'!$A:$A,Summary!$A35,'8) EYB - 2, 3&amp;4 YO'!X:X)</f>
        <v>185332.54819709979</v>
      </c>
      <c r="AD35" s="87">
        <f>SUMIF('1) SB - All Schools ISB '!$C:$C,Summary!$A35,'1) SB - All Schools ISB '!V:V)+SUMIF('2) SB - Growth Fund'!$A:$A,Summary!$A35,'2) SB - Growth Fund'!R:R)+SUMIF('4) HNB - Special Sch, AP, ARPs'!$A:$A,Summary!$A35,'4) HNB - Special Sch, AP, ARPs'!AA:AA)+SUMIF('5) HNB - SEN Support Fund'!$A:$A,Summary!$A35,'5) HNB - SEN Support Fund'!W:W)+SUMIF('6) HNB - Mainstream Banding'!$A:$A,Summary!$A35,'6) HNB - Mainstream Banding'!Q:Q)+SUMIF('7) EYB&amp;HNB - EY High Needs'!$A:$A,Summary!$A35,'7) EYB&amp;HNB - EY High Needs'!M:M)+SUMIF('9) PPG 2016-17'!$A:$A,Summary!$A35,'9) PPG 2016-17'!Q:Q)+SUMIF('10) EFA 2016-17'!$A:$A,Summary!$A35,'10) EFA 2016-17'!P:P)+SUMIF('3) SB - One Off Reserve'!$A:$A,Summary!$A35,'3) SB - One Off Reserve'!N:N)+SUMIF('8) EYB - 2, 3&amp;4 YO'!$A:$A,Summary!$A35,'8) EYB - 2, 3&amp;4 YO'!Y:Y)</f>
        <v>185332.54819709979</v>
      </c>
      <c r="AE35" s="87">
        <f>SUMIF('1) SB - All Schools ISB '!$C:$C,Summary!$A35,'1) SB - All Schools ISB '!W:W)+SUMIF('2) SB - Growth Fund'!$A:$A,Summary!$A35,'2) SB - Growth Fund'!S:S)+SUMIF('4) HNB - Special Sch, AP, ARPs'!$A:$A,Summary!$A35,'4) HNB - Special Sch, AP, ARPs'!AB:AB)+SUMIF('5) HNB - SEN Support Fund'!$A:$A,Summary!$A35,'5) HNB - SEN Support Fund'!X:X)+SUMIF('6) HNB - Mainstream Banding'!$A:$A,Summary!$A35,'6) HNB - Mainstream Banding'!R:R)+SUMIF('7) EYB&amp;HNB - EY High Needs'!$A:$A,Summary!$A35,'7) EYB&amp;HNB - EY High Needs'!N:N)+SUMIF('9) PPG 2016-17'!$A:$A,Summary!$A35,'9) PPG 2016-17'!R:R)+SUMIF('10) EFA 2016-17'!$A:$A,Summary!$A35,'10) EFA 2016-17'!Q:Q)+SUMIF('3) SB - One Off Reserve'!$A:$A,Summary!$A35,'3) SB - One Off Reserve'!O:O)+SUMIF('8) EYB - 2, 3&amp;4 YO'!$A:$A,Summary!$A35,'8) EYB - 2, 3&amp;4 YO'!Z:Z)</f>
        <v>81127.71592429599</v>
      </c>
      <c r="AG35" s="96">
        <v>2455942.5091805155</v>
      </c>
      <c r="AH35" s="223">
        <v>2455942.5091805155</v>
      </c>
      <c r="AI35" s="223">
        <f t="shared" si="3"/>
        <v>2455942.5091805155</v>
      </c>
      <c r="AJ35" s="56">
        <f t="shared" si="4"/>
        <v>0</v>
      </c>
    </row>
    <row r="36" spans="1:36" ht="15" x14ac:dyDescent="0.25">
      <c r="A36" s="7">
        <v>3075403</v>
      </c>
      <c r="B36" s="37" t="s">
        <v>394</v>
      </c>
      <c r="C36" s="96">
        <f>SUMIF('1) SB - All Schools ISB '!C:C,Summary!A36,'1) SB - All Schools ISB '!K:K)</f>
        <v>6915085.1235383153</v>
      </c>
      <c r="D36" s="41">
        <f>SUMIF('4) HNB - Special Sch, AP, ARPs'!A:A,Summary!A36,'4) HNB - Special Sch, AP, ARPs'!C:C)</f>
        <v>0</v>
      </c>
      <c r="E36" s="90">
        <f t="shared" si="0"/>
        <v>6915085.1235383153</v>
      </c>
      <c r="F36" s="88"/>
      <c r="G36" s="91">
        <f>SUMIF('6) HNB - Mainstream Banding'!A:A,Summary!A36,'6) HNB - Mainstream Banding'!E:E)</f>
        <v>106001.31</v>
      </c>
      <c r="H36" s="41">
        <f>SUMIF('4) HNB - Special Sch, AP, ARPs'!A:A,Summary!A36,'4) HNB - Special Sch, AP, ARPs'!E:E)+SUMIF('4) HNB - Special Sch, AP, ARPs'!A:A,Summary!A36,'4) HNB - Special Sch, AP, ARPs'!F:F)</f>
        <v>0</v>
      </c>
      <c r="I36" s="41">
        <f>SUMIF('5) HNB - SEN Support Fund'!A:A,Summary!A36,'5) HNB - SEN Support Fund'!L:L)</f>
        <v>0</v>
      </c>
      <c r="J36" s="41"/>
      <c r="K36" s="96">
        <f>SUMIF('8) EYB - 2, 3&amp;4 YO'!A:A,A36,'8) EYB - 2, 3&amp;4 YO'!N:N)</f>
        <v>0</v>
      </c>
      <c r="L36" s="96">
        <f>SUMIF('2) SB - Growth Fund'!A:A,Summary!A36,'2) SB - Growth Fund'!G:G)</f>
        <v>0</v>
      </c>
      <c r="M36" s="96">
        <f>SUMIF('3) SB - One Off Reserve'!A:A,Summary!A36,'3) SB - One Off Reserve'!D:D)</f>
        <v>24600.72491850366</v>
      </c>
      <c r="N36" s="96">
        <f>SUMIF('10) EFA 2016-17'!A:A,Summary!A36,'10) EFA 2016-17'!C:C)</f>
        <v>0</v>
      </c>
      <c r="O36" s="96">
        <f>SUMIF('10) EFA 2016-17'!A:A,Summary!A36,'10) EFA 2016-17'!D:D)</f>
        <v>0</v>
      </c>
      <c r="P36" s="96">
        <f>SUMIF('9) PPG 2016-17'!A:A,Summary!A36,'9) PPG 2016-17'!F:F)</f>
        <v>0</v>
      </c>
      <c r="Q36" s="96">
        <f t="shared" si="1"/>
        <v>130602.03491850366</v>
      </c>
      <c r="R36" s="88"/>
      <c r="S36" s="96">
        <f t="shared" si="2"/>
        <v>7045687.1584568191</v>
      </c>
      <c r="T36" s="87">
        <f>SUMIF('1) SB - All Schools ISB '!$C:$C,Summary!$A36,'1) SB - All Schools ISB '!L:L)+SUMIF('2) SB - Growth Fund'!$A:$A,Summary!$A36,'2) SB - Growth Fund'!H:H)+SUMIF('4) HNB - Special Sch, AP, ARPs'!$A:$A,Summary!$A36,'4) HNB - Special Sch, AP, ARPs'!Q:Q)+SUMIF('5) HNB - SEN Support Fund'!$A:$A,Summary!$A36,'5) HNB - SEN Support Fund'!M:M)+SUMIF('6) HNB - Mainstream Banding'!$A:$A,Summary!$A36,'6) HNB - Mainstream Banding'!G:G)+SUMIF('7) EYB&amp;HNB - EY High Needs'!$A:$A,Summary!$A36,'7) EYB&amp;HNB - EY High Needs'!C:C)+SUMIF('9) PPG 2016-17'!$A:$A,Summary!$A36,'9) PPG 2016-17'!G:G)+SUMIF('10) EFA 2016-17'!$A:$A,Summary!$A36,'10) EFA 2016-17'!F:F)+SUMIF('3) SB - One Off Reserve'!$A:$A,Summary!$A36,'3) SB - One Off Reserve'!D:D)+SUMIF('8) EYB - 2, 3&amp;4 YO'!$A:$A,Summary!$A36,'8) EYB - 2, 3&amp;4 YO'!O:O)</f>
        <v>36790.875568503659</v>
      </c>
      <c r="U36" s="87">
        <f>SUMIF('1) SB - All Schools ISB '!$C:$C,Summary!$A36,'1) SB - All Schools ISB '!M:M)+SUMIF('2) SB - Growth Fund'!$A:$A,Summary!$A36,'2) SB - Growth Fund'!I:I)+SUMIF('4) HNB - Special Sch, AP, ARPs'!$A:$A,Summary!$A36,'4) HNB - Special Sch, AP, ARPs'!R:R)+SUMIF('5) HNB - SEN Support Fund'!$A:$A,Summary!$A36,'5) HNB - SEN Support Fund'!N:N)+SUMIF('6) HNB - Mainstream Banding'!$A:$A,Summary!$A36,'6) HNB - Mainstream Banding'!H:H)+SUMIF('7) EYB&amp;HNB - EY High Needs'!$A:$A,Summary!$A36,'7) EYB&amp;HNB - EY High Needs'!D:D)+SUMIF('9) PPG 2016-17'!$A:$A,Summary!$A36,'9) PPG 2016-17'!H:H)+SUMIF('10) EFA 2016-17'!$A:$A,Summary!$A36,'10) EFA 2016-17'!G:G)+SUMIF('3) SB - One Off Reserve'!$A:$A,Summary!$A36,'3) SB - One Off Reserve'!E:E)+SUMIF('8) EYB - 2, 3&amp;4 YO'!$A:$A,Summary!$A36,'8) EYB - 2, 3&amp;4 YO'!P:P)</f>
        <v>9010.111350000001</v>
      </c>
      <c r="V36" s="87">
        <f>SUMIF('1) SB - All Schools ISB '!$C:$C,Summary!$A36,'1) SB - All Schools ISB '!N:N)+SUMIF('2) SB - Growth Fund'!$A:$A,Summary!$A36,'2) SB - Growth Fund'!J:J)+SUMIF('4) HNB - Special Sch, AP, ARPs'!$A:$A,Summary!$A36,'4) HNB - Special Sch, AP, ARPs'!S:S)+SUMIF('5) HNB - SEN Support Fund'!$A:$A,Summary!$A36,'5) HNB - SEN Support Fund'!O:O)+SUMIF('6) HNB - Mainstream Banding'!$A:$A,Summary!$A36,'6) HNB - Mainstream Banding'!I:I)+SUMIF('7) EYB&amp;HNB - EY High Needs'!$A:$A,Summary!$A36,'7) EYB&amp;HNB - EY High Needs'!E:E)+SUMIF('9) PPG 2016-17'!$A:$A,Summary!$A36,'9) PPG 2016-17'!I:I)+SUMIF('10) EFA 2016-17'!$A:$A,Summary!$A36,'10) EFA 2016-17'!H:H)+SUMIF('3) SB - One Off Reserve'!$A:$A,Summary!$A36,'3) SB - One Off Reserve'!F:F)+SUMIF('8) EYB - 2, 3&amp;4 YO'!$A:$A,Summary!$A36,'8) EYB - 2, 3&amp;4 YO'!Q:Q)</f>
        <v>9010.111350000001</v>
      </c>
      <c r="W36" s="87">
        <f>SUMIF('1) SB - All Schools ISB '!$C:$C,Summary!$A36,'1) SB - All Schools ISB '!O:O)+SUMIF('2) SB - Growth Fund'!$A:$A,Summary!$A36,'2) SB - Growth Fund'!K:K)+SUMIF('4) HNB - Special Sch, AP, ARPs'!$A:$A,Summary!$A36,'4) HNB - Special Sch, AP, ARPs'!T:T)+SUMIF('5) HNB - SEN Support Fund'!$A:$A,Summary!$A36,'5) HNB - SEN Support Fund'!P:P)+SUMIF('6) HNB - Mainstream Banding'!$A:$A,Summary!$A36,'6) HNB - Mainstream Banding'!J:J)+SUMIF('7) EYB&amp;HNB - EY High Needs'!$A:$A,Summary!$A36,'7) EYB&amp;HNB - EY High Needs'!F:F)+SUMIF('9) PPG 2016-17'!$A:$A,Summary!$A36,'9) PPG 2016-17'!J:J)+SUMIF('10) EFA 2016-17'!$A:$A,Summary!$A36,'10) EFA 2016-17'!I:I)+SUMIF('3) SB - One Off Reserve'!$A:$A,Summary!$A36,'3) SB - One Off Reserve'!G:G)+SUMIF('8) EYB - 2, 3&amp;4 YO'!$A:$A,Summary!$A36,'8) EYB - 2, 3&amp;4 YO'!R:R)</f>
        <v>9010.111350000001</v>
      </c>
      <c r="X36" s="87">
        <f>SUMIF('1) SB - All Schools ISB '!$C:$C,Summary!$A36,'1) SB - All Schools ISB '!P:P)+SUMIF('2) SB - Growth Fund'!$A:$A,Summary!$A36,'2) SB - Growth Fund'!L:L)+SUMIF('4) HNB - Special Sch, AP, ARPs'!$A:$A,Summary!$A36,'4) HNB - Special Sch, AP, ARPs'!U:U)+SUMIF('5) HNB - SEN Support Fund'!$A:$A,Summary!$A36,'5) HNB - SEN Support Fund'!Q:Q)+SUMIF('6) HNB - Mainstream Banding'!$A:$A,Summary!$A36,'6) HNB - Mainstream Banding'!K:K)+SUMIF('7) EYB&amp;HNB - EY High Needs'!$A:$A,Summary!$A36,'7) EYB&amp;HNB - EY High Needs'!G:G)+SUMIF('9) PPG 2016-17'!$A:$A,Summary!$A36,'9) PPG 2016-17'!K:K)+SUMIF('10) EFA 2016-17'!$A:$A,Summary!$A36,'10) EFA 2016-17'!J:J)+SUMIF('3) SB - One Off Reserve'!$A:$A,Summary!$A36,'3) SB - One Off Reserve'!H:H)+SUMIF('8) EYB - 2, 3&amp;4 YO'!$A:$A,Summary!$A36,'8) EYB - 2, 3&amp;4 YO'!S:S)</f>
        <v>9010.111350000001</v>
      </c>
      <c r="Y36" s="87">
        <f>SUMIF('1) SB - All Schools ISB '!$C:$C,Summary!$A36,'1) SB - All Schools ISB '!Q:Q)+SUMIF('2) SB - Growth Fund'!$A:$A,Summary!$A36,'2) SB - Growth Fund'!M:M)+SUMIF('4) HNB - Special Sch, AP, ARPs'!$A:$A,Summary!$A36,'4) HNB - Special Sch, AP, ARPs'!V:V)+SUMIF('5) HNB - SEN Support Fund'!$A:$A,Summary!$A36,'5) HNB - SEN Support Fund'!R:R)+SUMIF('6) HNB - Mainstream Banding'!$A:$A,Summary!$A36,'6) HNB - Mainstream Banding'!L:L)+SUMIF('7) EYB&amp;HNB - EY High Needs'!$A:$A,Summary!$A36,'7) EYB&amp;HNB - EY High Needs'!H:H)+SUMIF('9) PPG 2016-17'!$A:$A,Summary!$A36,'9) PPG 2016-17'!L:L)+SUMIF('10) EFA 2016-17'!$A:$A,Summary!$A36,'10) EFA 2016-17'!K:K)+SUMIF('3) SB - One Off Reserve'!$A:$A,Summary!$A36,'3) SB - One Off Reserve'!I:I)+SUMIF('8) EYB - 2, 3&amp;4 YO'!$A:$A,Summary!$A36,'8) EYB - 2, 3&amp;4 YO'!T:T)</f>
        <v>9010.111350000001</v>
      </c>
      <c r="Z36" s="87">
        <f>SUMIF('1) SB - All Schools ISB '!$C:$C,Summary!$A36,'1) SB - All Schools ISB '!R:R)+SUMIF('2) SB - Growth Fund'!$A:$A,Summary!$A36,'2) SB - Growth Fund'!N:N)+SUMIF('4) HNB - Special Sch, AP, ARPs'!$A:$A,Summary!$A36,'4) HNB - Special Sch, AP, ARPs'!W:W)+SUMIF('5) HNB - SEN Support Fund'!$A:$A,Summary!$A36,'5) HNB - SEN Support Fund'!S:S)+SUMIF('6) HNB - Mainstream Banding'!$A:$A,Summary!$A36,'6) HNB - Mainstream Banding'!M:M)+SUMIF('7) EYB&amp;HNB - EY High Needs'!$A:$A,Summary!$A36,'7) EYB&amp;HNB - EY High Needs'!I:I)+SUMIF('9) PPG 2016-17'!$A:$A,Summary!$A36,'9) PPG 2016-17'!M:M)+SUMIF('10) EFA 2016-17'!$A:$A,Summary!$A36,'10) EFA 2016-17'!L:L)+SUMIF('3) SB - One Off Reserve'!$A:$A,Summary!$A36,'3) SB - One Off Reserve'!J:J)+SUMIF('8) EYB - 2, 3&amp;4 YO'!$A:$A,Summary!$A36,'8) EYB - 2, 3&amp;4 YO'!U:U)</f>
        <v>9010.111350000001</v>
      </c>
      <c r="AA36" s="87">
        <f>SUMIF('1) SB - All Schools ISB '!$C:$C,Summary!$A36,'1) SB - All Schools ISB '!S:S)+SUMIF('2) SB - Growth Fund'!$A:$A,Summary!$A36,'2) SB - Growth Fund'!O:O)+SUMIF('4) HNB - Special Sch, AP, ARPs'!$A:$A,Summary!$A36,'4) HNB - Special Sch, AP, ARPs'!X:X)+SUMIF('5) HNB - SEN Support Fund'!$A:$A,Summary!$A36,'5) HNB - SEN Support Fund'!T:T)+SUMIF('6) HNB - Mainstream Banding'!$A:$A,Summary!$A36,'6) HNB - Mainstream Banding'!N:N)+SUMIF('7) EYB&amp;HNB - EY High Needs'!$A:$A,Summary!$A36,'7) EYB&amp;HNB - EY High Needs'!J:J)+SUMIF('9) PPG 2016-17'!$A:$A,Summary!$A36,'9) PPG 2016-17'!N:N)+SUMIF('10) EFA 2016-17'!$A:$A,Summary!$A36,'10) EFA 2016-17'!M:M)+SUMIF('3) SB - One Off Reserve'!$A:$A,Summary!$A36,'3) SB - One Off Reserve'!K:K)+SUMIF('8) EYB - 2, 3&amp;4 YO'!$A:$A,Summary!$A36,'8) EYB - 2, 3&amp;4 YO'!V:V)</f>
        <v>9010.111350000001</v>
      </c>
      <c r="AB36" s="87">
        <f>SUMIF('1) SB - All Schools ISB '!$C:$C,Summary!$A36,'1) SB - All Schools ISB '!T:T)+SUMIF('2) SB - Growth Fund'!$A:$A,Summary!$A36,'2) SB - Growth Fund'!P:P)+SUMIF('4) HNB - Special Sch, AP, ARPs'!$A:$A,Summary!$A36,'4) HNB - Special Sch, AP, ARPs'!Y:Y)+SUMIF('5) HNB - SEN Support Fund'!$A:$A,Summary!$A36,'5) HNB - SEN Support Fund'!U:U)+SUMIF('6) HNB - Mainstream Banding'!$A:$A,Summary!$A36,'6) HNB - Mainstream Banding'!O:O)+SUMIF('7) EYB&amp;HNB - EY High Needs'!$A:$A,Summary!$A36,'7) EYB&amp;HNB - EY High Needs'!K:K)+SUMIF('9) PPG 2016-17'!$A:$A,Summary!$A36,'9) PPG 2016-17'!O:O)+SUMIF('10) EFA 2016-17'!$A:$A,Summary!$A36,'10) EFA 2016-17'!N:N)+SUMIF('3) SB - One Off Reserve'!$A:$A,Summary!$A36,'3) SB - One Off Reserve'!L:L)+SUMIF('8) EYB - 2, 3&amp;4 YO'!$A:$A,Summary!$A36,'8) EYB - 2, 3&amp;4 YO'!W:W)</f>
        <v>9010.111350000001</v>
      </c>
      <c r="AC36" s="87">
        <f>SUMIF('1) SB - All Schools ISB '!$C:$C,Summary!$A36,'1) SB - All Schools ISB '!U:U)+SUMIF('2) SB - Growth Fund'!$A:$A,Summary!$A36,'2) SB - Growth Fund'!Q:Q)+SUMIF('4) HNB - Special Sch, AP, ARPs'!$A:$A,Summary!$A36,'4) HNB - Special Sch, AP, ARPs'!Z:Z)+SUMIF('5) HNB - SEN Support Fund'!$A:$A,Summary!$A36,'5) HNB - SEN Support Fund'!V:V)+SUMIF('6) HNB - Mainstream Banding'!$A:$A,Summary!$A36,'6) HNB - Mainstream Banding'!P:P)+SUMIF('7) EYB&amp;HNB - EY High Needs'!$A:$A,Summary!$A36,'7) EYB&amp;HNB - EY High Needs'!L:L)+SUMIF('9) PPG 2016-17'!$A:$A,Summary!$A36,'9) PPG 2016-17'!P:P)+SUMIF('10) EFA 2016-17'!$A:$A,Summary!$A36,'10) EFA 2016-17'!O:O)+SUMIF('3) SB - One Off Reserve'!$A:$A,Summary!$A36,'3) SB - One Off Reserve'!M:M)+SUMIF('8) EYB - 2, 3&amp;4 YO'!$A:$A,Summary!$A36,'8) EYB - 2, 3&amp;4 YO'!X:X)</f>
        <v>9010.111350000001</v>
      </c>
      <c r="AD36" s="87">
        <f>SUMIF('1) SB - All Schools ISB '!$C:$C,Summary!$A36,'1) SB - All Schools ISB '!V:V)+SUMIF('2) SB - Growth Fund'!$A:$A,Summary!$A36,'2) SB - Growth Fund'!R:R)+SUMIF('4) HNB - Special Sch, AP, ARPs'!$A:$A,Summary!$A36,'4) HNB - Special Sch, AP, ARPs'!AA:AA)+SUMIF('5) HNB - SEN Support Fund'!$A:$A,Summary!$A36,'5) HNB - SEN Support Fund'!W:W)+SUMIF('6) HNB - Mainstream Banding'!$A:$A,Summary!$A36,'6) HNB - Mainstream Banding'!Q:Q)+SUMIF('7) EYB&amp;HNB - EY High Needs'!$A:$A,Summary!$A36,'7) EYB&amp;HNB - EY High Needs'!M:M)+SUMIF('9) PPG 2016-17'!$A:$A,Summary!$A36,'9) PPG 2016-17'!Q:Q)+SUMIF('10) EFA 2016-17'!$A:$A,Summary!$A36,'10) EFA 2016-17'!P:P)+SUMIF('3) SB - One Off Reserve'!$A:$A,Summary!$A36,'3) SB - One Off Reserve'!N:N)+SUMIF('8) EYB - 2, 3&amp;4 YO'!$A:$A,Summary!$A36,'8) EYB - 2, 3&amp;4 YO'!Y:Y)</f>
        <v>9010.111350000001</v>
      </c>
      <c r="AE36" s="87">
        <f>SUMIF('1) SB - All Schools ISB '!$C:$C,Summary!$A36,'1) SB - All Schools ISB '!W:W)+SUMIF('2) SB - Growth Fund'!$A:$A,Summary!$A36,'2) SB - Growth Fund'!S:S)+SUMIF('4) HNB - Special Sch, AP, ARPs'!$A:$A,Summary!$A36,'4) HNB - Special Sch, AP, ARPs'!AB:AB)+SUMIF('5) HNB - SEN Support Fund'!$A:$A,Summary!$A36,'5) HNB - SEN Support Fund'!X:X)+SUMIF('6) HNB - Mainstream Banding'!$A:$A,Summary!$A36,'6) HNB - Mainstream Banding'!R:R)+SUMIF('7) EYB&amp;HNB - EY High Needs'!$A:$A,Summary!$A36,'7) EYB&amp;HNB - EY High Needs'!N:N)+SUMIF('9) PPG 2016-17'!$A:$A,Summary!$A36,'9) PPG 2016-17'!R:R)+SUMIF('10) EFA 2016-17'!$A:$A,Summary!$A36,'10) EFA 2016-17'!Q:Q)+SUMIF('3) SB - One Off Reserve'!$A:$A,Summary!$A36,'3) SB - One Off Reserve'!O:O)+SUMIF('8) EYB - 2, 3&amp;4 YO'!$A:$A,Summary!$A36,'8) EYB - 2, 3&amp;4 YO'!Z:Z)</f>
        <v>3710.0458500000004</v>
      </c>
      <c r="AG36" s="96">
        <v>7045687.1584568191</v>
      </c>
      <c r="AH36" s="223">
        <v>7045687.1584568191</v>
      </c>
      <c r="AI36" s="223">
        <f t="shared" si="3"/>
        <v>7045687.1584568191</v>
      </c>
      <c r="AJ36" s="56">
        <f t="shared" si="4"/>
        <v>0</v>
      </c>
    </row>
    <row r="37" spans="1:36" ht="15" x14ac:dyDescent="0.25">
      <c r="A37" s="7">
        <v>3072166</v>
      </c>
      <c r="B37" s="37" t="s">
        <v>308</v>
      </c>
      <c r="C37" s="96">
        <f>SUMIF('1) SB - All Schools ISB '!C:C,Summary!A37,'1) SB - All Schools ISB '!K:K)</f>
        <v>1845804.7172807464</v>
      </c>
      <c r="D37" s="41">
        <f>SUMIF('4) HNB - Special Sch, AP, ARPs'!A:A,Summary!A37,'4) HNB - Special Sch, AP, ARPs'!C:C)</f>
        <v>0</v>
      </c>
      <c r="E37" s="90">
        <f t="shared" si="0"/>
        <v>1845804.7172807464</v>
      </c>
      <c r="F37" s="88"/>
      <c r="G37" s="91">
        <f>SUMIF('6) HNB - Mainstream Banding'!A:A,Summary!A37,'6) HNB - Mainstream Banding'!E:E)</f>
        <v>33284.824999999997</v>
      </c>
      <c r="H37" s="41">
        <f>SUMIF('4) HNB - Special Sch, AP, ARPs'!A:A,Summary!A37,'4) HNB - Special Sch, AP, ARPs'!E:E)+SUMIF('4) HNB - Special Sch, AP, ARPs'!A:A,Summary!A37,'4) HNB - Special Sch, AP, ARPs'!F:F)</f>
        <v>0</v>
      </c>
      <c r="I37" s="41">
        <f>SUMIF('5) HNB - SEN Support Fund'!A:A,Summary!A37,'5) HNB - SEN Support Fund'!L:L)</f>
        <v>0</v>
      </c>
      <c r="J37" s="41"/>
      <c r="K37" s="96">
        <f>SUMIF('8) EYB - 2, 3&amp;4 YO'!A:A,A37,'8) EYB - 2, 3&amp;4 YO'!N:N)</f>
        <v>257799.99999999994</v>
      </c>
      <c r="L37" s="96">
        <f>SUMIF('2) SB - Growth Fund'!A:A,Summary!A37,'2) SB - Growth Fund'!G:G)</f>
        <v>0</v>
      </c>
      <c r="M37" s="96">
        <f>SUMIF('3) SB - One Off Reserve'!A:A,Summary!A37,'3) SB - One Off Reserve'!D:D)</f>
        <v>4446.1668224405585</v>
      </c>
      <c r="N37" s="96">
        <f>SUMIF('10) EFA 2016-17'!A:A,Summary!A37,'10) EFA 2016-17'!C:C)</f>
        <v>0</v>
      </c>
      <c r="O37" s="96">
        <f>SUMIF('10) EFA 2016-17'!A:A,Summary!A37,'10) EFA 2016-17'!D:D)</f>
        <v>0</v>
      </c>
      <c r="P37" s="96">
        <f>SUMIF('9) PPG 2016-17'!A:A,Summary!A37,'9) PPG 2016-17'!F:F)</f>
        <v>117900</v>
      </c>
      <c r="Q37" s="96">
        <f t="shared" si="1"/>
        <v>413430.99182244053</v>
      </c>
      <c r="R37" s="88"/>
      <c r="S37" s="96">
        <f t="shared" si="2"/>
        <v>2259235.7091031871</v>
      </c>
      <c r="T37" s="87">
        <f>SUMIF('1) SB - All Schools ISB '!$C:$C,Summary!$A37,'1) SB - All Schools ISB '!L:L)+SUMIF('2) SB - Growth Fund'!$A:$A,Summary!$A37,'2) SB - Growth Fund'!H:H)+SUMIF('4) HNB - Special Sch, AP, ARPs'!$A:$A,Summary!$A37,'4) HNB - Special Sch, AP, ARPs'!Q:Q)+SUMIF('5) HNB - SEN Support Fund'!$A:$A,Summary!$A37,'5) HNB - SEN Support Fund'!M:M)+SUMIF('6) HNB - Mainstream Banding'!$A:$A,Summary!$A37,'6) HNB - Mainstream Banding'!G:G)+SUMIF('7) EYB&amp;HNB - EY High Needs'!$A:$A,Summary!$A37,'7) EYB&amp;HNB - EY High Needs'!C:C)+SUMIF('9) PPG 2016-17'!$A:$A,Summary!$A37,'9) PPG 2016-17'!G:G)+SUMIF('10) EFA 2016-17'!$A:$A,Summary!$A37,'10) EFA 2016-17'!F:F)+SUMIF('3) SB - One Off Reserve'!$A:$A,Summary!$A37,'3) SB - One Off Reserve'!D:D)+SUMIF('8) EYB - 2, 3&amp;4 YO'!$A:$A,Summary!$A37,'8) EYB - 2, 3&amp;4 YO'!O:O)</f>
        <v>263746.96418472641</v>
      </c>
      <c r="U37" s="87">
        <f>SUMIF('1) SB - All Schools ISB '!$C:$C,Summary!$A37,'1) SB - All Schools ISB '!M:M)+SUMIF('2) SB - Growth Fund'!$A:$A,Summary!$A37,'2) SB - Growth Fund'!I:I)+SUMIF('4) HNB - Special Sch, AP, ARPs'!$A:$A,Summary!$A37,'4) HNB - Special Sch, AP, ARPs'!R:R)+SUMIF('5) HNB - SEN Support Fund'!$A:$A,Summary!$A37,'5) HNB - SEN Support Fund'!N:N)+SUMIF('6) HNB - Mainstream Banding'!$A:$A,Summary!$A37,'6) HNB - Mainstream Banding'!H:H)+SUMIF('7) EYB&amp;HNB - EY High Needs'!$A:$A,Summary!$A37,'7) EYB&amp;HNB - EY High Needs'!D:D)+SUMIF('9) PPG 2016-17'!$A:$A,Summary!$A37,'9) PPG 2016-17'!H:H)+SUMIF('10) EFA 2016-17'!$A:$A,Summary!$A37,'10) EFA 2016-17'!G:G)+SUMIF('3) SB - One Off Reserve'!$A:$A,Summary!$A37,'3) SB - One Off Reserve'!E:E)+SUMIF('8) EYB - 2, 3&amp;4 YO'!$A:$A,Summary!$A37,'8) EYB - 2, 3&amp;4 YO'!P:P)</f>
        <v>191657.11109386347</v>
      </c>
      <c r="V37" s="87">
        <f>SUMIF('1) SB - All Schools ISB '!$C:$C,Summary!$A37,'1) SB - All Schools ISB '!N:N)+SUMIF('2) SB - Growth Fund'!$A:$A,Summary!$A37,'2) SB - Growth Fund'!J:J)+SUMIF('4) HNB - Special Sch, AP, ARPs'!$A:$A,Summary!$A37,'4) HNB - Special Sch, AP, ARPs'!S:S)+SUMIF('5) HNB - SEN Support Fund'!$A:$A,Summary!$A37,'5) HNB - SEN Support Fund'!O:O)+SUMIF('6) HNB - Mainstream Banding'!$A:$A,Summary!$A37,'6) HNB - Mainstream Banding'!I:I)+SUMIF('7) EYB&amp;HNB - EY High Needs'!$A:$A,Summary!$A37,'7) EYB&amp;HNB - EY High Needs'!E:E)+SUMIF('9) PPG 2016-17'!$A:$A,Summary!$A37,'9) PPG 2016-17'!I:I)+SUMIF('10) EFA 2016-17'!$A:$A,Summary!$A37,'10) EFA 2016-17'!H:H)+SUMIF('3) SB - One Off Reserve'!$A:$A,Summary!$A37,'3) SB - One Off Reserve'!F:F)+SUMIF('8) EYB - 2, 3&amp;4 YO'!$A:$A,Summary!$A37,'8) EYB - 2, 3&amp;4 YO'!Q:Q)</f>
        <v>191657.11109386347</v>
      </c>
      <c r="W37" s="87">
        <f>SUMIF('1) SB - All Schools ISB '!$C:$C,Summary!$A37,'1) SB - All Schools ISB '!O:O)+SUMIF('2) SB - Growth Fund'!$A:$A,Summary!$A37,'2) SB - Growth Fund'!K:K)+SUMIF('4) HNB - Special Sch, AP, ARPs'!$A:$A,Summary!$A37,'4) HNB - Special Sch, AP, ARPs'!T:T)+SUMIF('5) HNB - SEN Support Fund'!$A:$A,Summary!$A37,'5) HNB - SEN Support Fund'!P:P)+SUMIF('6) HNB - Mainstream Banding'!$A:$A,Summary!$A37,'6) HNB - Mainstream Banding'!J:J)+SUMIF('7) EYB&amp;HNB - EY High Needs'!$A:$A,Summary!$A37,'7) EYB&amp;HNB - EY High Needs'!F:F)+SUMIF('9) PPG 2016-17'!$A:$A,Summary!$A37,'9) PPG 2016-17'!J:J)+SUMIF('10) EFA 2016-17'!$A:$A,Summary!$A37,'10) EFA 2016-17'!I:I)+SUMIF('3) SB - One Off Reserve'!$A:$A,Summary!$A37,'3) SB - One Off Reserve'!G:G)+SUMIF('8) EYB - 2, 3&amp;4 YO'!$A:$A,Summary!$A37,'8) EYB - 2, 3&amp;4 YO'!R:R)</f>
        <v>191657.11109386347</v>
      </c>
      <c r="X37" s="87">
        <f>SUMIF('1) SB - All Schools ISB '!$C:$C,Summary!$A37,'1) SB - All Schools ISB '!P:P)+SUMIF('2) SB - Growth Fund'!$A:$A,Summary!$A37,'2) SB - Growth Fund'!L:L)+SUMIF('4) HNB - Special Sch, AP, ARPs'!$A:$A,Summary!$A37,'4) HNB - Special Sch, AP, ARPs'!U:U)+SUMIF('5) HNB - SEN Support Fund'!$A:$A,Summary!$A37,'5) HNB - SEN Support Fund'!Q:Q)+SUMIF('6) HNB - Mainstream Banding'!$A:$A,Summary!$A37,'6) HNB - Mainstream Banding'!K:K)+SUMIF('7) EYB&amp;HNB - EY High Needs'!$A:$A,Summary!$A37,'7) EYB&amp;HNB - EY High Needs'!G:G)+SUMIF('9) PPG 2016-17'!$A:$A,Summary!$A37,'9) PPG 2016-17'!K:K)+SUMIF('10) EFA 2016-17'!$A:$A,Summary!$A37,'10) EFA 2016-17'!J:J)+SUMIF('3) SB - One Off Reserve'!$A:$A,Summary!$A37,'3) SB - One Off Reserve'!H:H)+SUMIF('8) EYB - 2, 3&amp;4 YO'!$A:$A,Summary!$A37,'8) EYB - 2, 3&amp;4 YO'!S:S)</f>
        <v>191657.11109386347</v>
      </c>
      <c r="Y37" s="87">
        <f>SUMIF('1) SB - All Schools ISB '!$C:$C,Summary!$A37,'1) SB - All Schools ISB '!Q:Q)+SUMIF('2) SB - Growth Fund'!$A:$A,Summary!$A37,'2) SB - Growth Fund'!M:M)+SUMIF('4) HNB - Special Sch, AP, ARPs'!$A:$A,Summary!$A37,'4) HNB - Special Sch, AP, ARPs'!V:V)+SUMIF('5) HNB - SEN Support Fund'!$A:$A,Summary!$A37,'5) HNB - SEN Support Fund'!R:R)+SUMIF('6) HNB - Mainstream Banding'!$A:$A,Summary!$A37,'6) HNB - Mainstream Banding'!L:L)+SUMIF('7) EYB&amp;HNB - EY High Needs'!$A:$A,Summary!$A37,'7) EYB&amp;HNB - EY High Needs'!H:H)+SUMIF('9) PPG 2016-17'!$A:$A,Summary!$A37,'9) PPG 2016-17'!L:L)+SUMIF('10) EFA 2016-17'!$A:$A,Summary!$A37,'10) EFA 2016-17'!K:K)+SUMIF('3) SB - One Off Reserve'!$A:$A,Summary!$A37,'3) SB - One Off Reserve'!I:I)+SUMIF('8) EYB - 2, 3&amp;4 YO'!$A:$A,Summary!$A37,'8) EYB - 2, 3&amp;4 YO'!T:T)</f>
        <v>191657.11109386347</v>
      </c>
      <c r="Z37" s="87">
        <f>SUMIF('1) SB - All Schools ISB '!$C:$C,Summary!$A37,'1) SB - All Schools ISB '!R:R)+SUMIF('2) SB - Growth Fund'!$A:$A,Summary!$A37,'2) SB - Growth Fund'!N:N)+SUMIF('4) HNB - Special Sch, AP, ARPs'!$A:$A,Summary!$A37,'4) HNB - Special Sch, AP, ARPs'!W:W)+SUMIF('5) HNB - SEN Support Fund'!$A:$A,Summary!$A37,'5) HNB - SEN Support Fund'!S:S)+SUMIF('6) HNB - Mainstream Banding'!$A:$A,Summary!$A37,'6) HNB - Mainstream Banding'!M:M)+SUMIF('7) EYB&amp;HNB - EY High Needs'!$A:$A,Summary!$A37,'7) EYB&amp;HNB - EY High Needs'!I:I)+SUMIF('9) PPG 2016-17'!$A:$A,Summary!$A37,'9) PPG 2016-17'!M:M)+SUMIF('10) EFA 2016-17'!$A:$A,Summary!$A37,'10) EFA 2016-17'!L:L)+SUMIF('3) SB - One Off Reserve'!$A:$A,Summary!$A37,'3) SB - One Off Reserve'!J:J)+SUMIF('8) EYB - 2, 3&amp;4 YO'!$A:$A,Summary!$A37,'8) EYB - 2, 3&amp;4 YO'!U:U)</f>
        <v>191657.11109386347</v>
      </c>
      <c r="AA37" s="87">
        <f>SUMIF('1) SB - All Schools ISB '!$C:$C,Summary!$A37,'1) SB - All Schools ISB '!S:S)+SUMIF('2) SB - Growth Fund'!$A:$A,Summary!$A37,'2) SB - Growth Fund'!O:O)+SUMIF('4) HNB - Special Sch, AP, ARPs'!$A:$A,Summary!$A37,'4) HNB - Special Sch, AP, ARPs'!X:X)+SUMIF('5) HNB - SEN Support Fund'!$A:$A,Summary!$A37,'5) HNB - SEN Support Fund'!T:T)+SUMIF('6) HNB - Mainstream Banding'!$A:$A,Summary!$A37,'6) HNB - Mainstream Banding'!N:N)+SUMIF('7) EYB&amp;HNB - EY High Needs'!$A:$A,Summary!$A37,'7) EYB&amp;HNB - EY High Needs'!J:J)+SUMIF('9) PPG 2016-17'!$A:$A,Summary!$A37,'9) PPG 2016-17'!N:N)+SUMIF('10) EFA 2016-17'!$A:$A,Summary!$A37,'10) EFA 2016-17'!M:M)+SUMIF('3) SB - One Off Reserve'!$A:$A,Summary!$A37,'3) SB - One Off Reserve'!K:K)+SUMIF('8) EYB - 2, 3&amp;4 YO'!$A:$A,Summary!$A37,'8) EYB - 2, 3&amp;4 YO'!V:V)</f>
        <v>191657.11109386347</v>
      </c>
      <c r="AB37" s="87">
        <f>SUMIF('1) SB - All Schools ISB '!$C:$C,Summary!$A37,'1) SB - All Schools ISB '!T:T)+SUMIF('2) SB - Growth Fund'!$A:$A,Summary!$A37,'2) SB - Growth Fund'!P:P)+SUMIF('4) HNB - Special Sch, AP, ARPs'!$A:$A,Summary!$A37,'4) HNB - Special Sch, AP, ARPs'!Y:Y)+SUMIF('5) HNB - SEN Support Fund'!$A:$A,Summary!$A37,'5) HNB - SEN Support Fund'!U:U)+SUMIF('6) HNB - Mainstream Banding'!$A:$A,Summary!$A37,'6) HNB - Mainstream Banding'!O:O)+SUMIF('7) EYB&amp;HNB - EY High Needs'!$A:$A,Summary!$A37,'7) EYB&amp;HNB - EY High Needs'!K:K)+SUMIF('9) PPG 2016-17'!$A:$A,Summary!$A37,'9) PPG 2016-17'!O:O)+SUMIF('10) EFA 2016-17'!$A:$A,Summary!$A37,'10) EFA 2016-17'!N:N)+SUMIF('3) SB - One Off Reserve'!$A:$A,Summary!$A37,'3) SB - One Off Reserve'!L:L)+SUMIF('8) EYB - 2, 3&amp;4 YO'!$A:$A,Summary!$A37,'8) EYB - 2, 3&amp;4 YO'!W:W)</f>
        <v>191657.11109386347</v>
      </c>
      <c r="AC37" s="87">
        <f>SUMIF('1) SB - All Schools ISB '!$C:$C,Summary!$A37,'1) SB - All Schools ISB '!U:U)+SUMIF('2) SB - Growth Fund'!$A:$A,Summary!$A37,'2) SB - Growth Fund'!Q:Q)+SUMIF('4) HNB - Special Sch, AP, ARPs'!$A:$A,Summary!$A37,'4) HNB - Special Sch, AP, ARPs'!Z:Z)+SUMIF('5) HNB - SEN Support Fund'!$A:$A,Summary!$A37,'5) HNB - SEN Support Fund'!V:V)+SUMIF('6) HNB - Mainstream Banding'!$A:$A,Summary!$A37,'6) HNB - Mainstream Banding'!P:P)+SUMIF('7) EYB&amp;HNB - EY High Needs'!$A:$A,Summary!$A37,'7) EYB&amp;HNB - EY High Needs'!L:L)+SUMIF('9) PPG 2016-17'!$A:$A,Summary!$A37,'9) PPG 2016-17'!P:P)+SUMIF('10) EFA 2016-17'!$A:$A,Summary!$A37,'10) EFA 2016-17'!O:O)+SUMIF('3) SB - One Off Reserve'!$A:$A,Summary!$A37,'3) SB - One Off Reserve'!M:M)+SUMIF('8) EYB - 2, 3&amp;4 YO'!$A:$A,Summary!$A37,'8) EYB - 2, 3&amp;4 YO'!X:X)</f>
        <v>191657.11109386347</v>
      </c>
      <c r="AD37" s="87">
        <f>SUMIF('1) SB - All Schools ISB '!$C:$C,Summary!$A37,'1) SB - All Schools ISB '!V:V)+SUMIF('2) SB - Growth Fund'!$A:$A,Summary!$A37,'2) SB - Growth Fund'!R:R)+SUMIF('4) HNB - Special Sch, AP, ARPs'!$A:$A,Summary!$A37,'4) HNB - Special Sch, AP, ARPs'!AA:AA)+SUMIF('5) HNB - SEN Support Fund'!$A:$A,Summary!$A37,'5) HNB - SEN Support Fund'!W:W)+SUMIF('6) HNB - Mainstream Banding'!$A:$A,Summary!$A37,'6) HNB - Mainstream Banding'!Q:Q)+SUMIF('7) EYB&amp;HNB - EY High Needs'!$A:$A,Summary!$A37,'7) EYB&amp;HNB - EY High Needs'!M:M)+SUMIF('9) PPG 2016-17'!$A:$A,Summary!$A37,'9) PPG 2016-17'!Q:Q)+SUMIF('10) EFA 2016-17'!$A:$A,Summary!$A37,'10) EFA 2016-17'!P:P)+SUMIF('3) SB - One Off Reserve'!$A:$A,Summary!$A37,'3) SB - One Off Reserve'!N:N)+SUMIF('8) EYB - 2, 3&amp;4 YO'!$A:$A,Summary!$A37,'8) EYB - 2, 3&amp;4 YO'!Y:Y)</f>
        <v>191657.11109386347</v>
      </c>
      <c r="AE37" s="87">
        <f>SUMIF('1) SB - All Schools ISB '!$C:$C,Summary!$A37,'1) SB - All Schools ISB '!W:W)+SUMIF('2) SB - Growth Fund'!$A:$A,Summary!$A37,'2) SB - Growth Fund'!S:S)+SUMIF('4) HNB - Special Sch, AP, ARPs'!$A:$A,Summary!$A37,'4) HNB - Special Sch, AP, ARPs'!AB:AB)+SUMIF('5) HNB - SEN Support Fund'!$A:$A,Summary!$A37,'5) HNB - SEN Support Fund'!X:X)+SUMIF('6) HNB - Mainstream Banding'!$A:$A,Summary!$A37,'6) HNB - Mainstream Banding'!R:R)+SUMIF('7) EYB&amp;HNB - EY High Needs'!$A:$A,Summary!$A37,'7) EYB&amp;HNB - EY High Needs'!N:N)+SUMIF('9) PPG 2016-17'!$A:$A,Summary!$A37,'9) PPG 2016-17'!R:R)+SUMIF('10) EFA 2016-17'!$A:$A,Summary!$A37,'10) EFA 2016-17'!Q:Q)+SUMIF('3) SB - One Off Reserve'!$A:$A,Summary!$A37,'3) SB - One Off Reserve'!O:O)+SUMIF('8) EYB - 2, 3&amp;4 YO'!$A:$A,Summary!$A37,'8) EYB - 2, 3&amp;4 YO'!Z:Z)</f>
        <v>78917.633979826132</v>
      </c>
      <c r="AG37" s="96">
        <v>2259235.7091031871</v>
      </c>
      <c r="AH37" s="223">
        <v>2259235.7091031871</v>
      </c>
      <c r="AI37" s="223">
        <f t="shared" si="3"/>
        <v>2259235.7091031871</v>
      </c>
      <c r="AJ37" s="56">
        <f t="shared" si="4"/>
        <v>0</v>
      </c>
    </row>
    <row r="38" spans="1:36" ht="15" x14ac:dyDescent="0.25">
      <c r="A38" s="7">
        <v>3074001</v>
      </c>
      <c r="B38" s="37" t="s">
        <v>408</v>
      </c>
      <c r="C38" s="96">
        <f>SUMIF('1) SB - All Schools ISB '!C:C,Summary!A38,'1) SB - All Schools ISB '!K:K)</f>
        <v>1074461.0526235644</v>
      </c>
      <c r="D38" s="41">
        <f>SUMIF('4) HNB - Special Sch, AP, ARPs'!A:A,Summary!A38,'4) HNB - Special Sch, AP, ARPs'!C:C)</f>
        <v>0</v>
      </c>
      <c r="E38" s="90">
        <f t="shared" si="0"/>
        <v>1074461.0526235644</v>
      </c>
      <c r="F38" s="88"/>
      <c r="G38" s="91">
        <f>SUMIF('6) HNB - Mainstream Banding'!A:A,Summary!A38,'6) HNB - Mainstream Banding'!E:E)</f>
        <v>0</v>
      </c>
      <c r="H38" s="41">
        <f>SUMIF('4) HNB - Special Sch, AP, ARPs'!A:A,Summary!A38,'4) HNB - Special Sch, AP, ARPs'!E:E)+SUMIF('4) HNB - Special Sch, AP, ARPs'!A:A,Summary!A38,'4) HNB - Special Sch, AP, ARPs'!F:F)</f>
        <v>0</v>
      </c>
      <c r="I38" s="41">
        <f>SUMIF('5) HNB - SEN Support Fund'!A:A,Summary!A38,'5) HNB - SEN Support Fund'!L:L)</f>
        <v>0</v>
      </c>
      <c r="J38" s="41"/>
      <c r="K38" s="96">
        <f>SUMIF('8) EYB - 2, 3&amp;4 YO'!A:A,A38,'8) EYB - 2, 3&amp;4 YO'!N:N)</f>
        <v>0</v>
      </c>
      <c r="L38" s="96">
        <f>SUMIF('2) SB - Growth Fund'!A:A,Summary!A38,'2) SB - Growth Fund'!G:G)</f>
        <v>0</v>
      </c>
      <c r="M38" s="96">
        <f>SUMIF('3) SB - One Off Reserve'!A:A,Summary!A38,'3) SB - One Off Reserve'!D:D)</f>
        <v>0</v>
      </c>
      <c r="N38" s="96">
        <f>SUMIF('10) EFA 2016-17'!A:A,Summary!A38,'10) EFA 2016-17'!C:C)</f>
        <v>0</v>
      </c>
      <c r="O38" s="96">
        <f>SUMIF('10) EFA 2016-17'!A:A,Summary!A38,'10) EFA 2016-17'!D:D)</f>
        <v>0</v>
      </c>
      <c r="P38" s="96">
        <f>SUMIF('9) PPG 2016-17'!A:A,Summary!A38,'9) PPG 2016-17'!F:F)</f>
        <v>0</v>
      </c>
      <c r="Q38" s="96">
        <f t="shared" si="1"/>
        <v>0</v>
      </c>
      <c r="R38" s="88"/>
      <c r="S38" s="96">
        <f t="shared" si="2"/>
        <v>1074461.0526235644</v>
      </c>
      <c r="T38" s="87">
        <f>SUMIF('1) SB - All Schools ISB '!$C:$C,Summary!$A38,'1) SB - All Schools ISB '!L:L)+SUMIF('2) SB - Growth Fund'!$A:$A,Summary!$A38,'2) SB - Growth Fund'!H:H)+SUMIF('4) HNB - Special Sch, AP, ARPs'!$A:$A,Summary!$A38,'4) HNB - Special Sch, AP, ARPs'!Q:Q)+SUMIF('5) HNB - SEN Support Fund'!$A:$A,Summary!$A38,'5) HNB - SEN Support Fund'!M:M)+SUMIF('6) HNB - Mainstream Banding'!$A:$A,Summary!$A38,'6) HNB - Mainstream Banding'!G:G)+SUMIF('7) EYB&amp;HNB - EY High Needs'!$A:$A,Summary!$A38,'7) EYB&amp;HNB - EY High Needs'!C:C)+SUMIF('9) PPG 2016-17'!$A:$A,Summary!$A38,'9) PPG 2016-17'!G:G)+SUMIF('10) EFA 2016-17'!$A:$A,Summary!$A38,'10) EFA 2016-17'!F:F)+SUMIF('3) SB - One Off Reserve'!$A:$A,Summary!$A38,'3) SB - One Off Reserve'!D:D)+SUMIF('8) EYB - 2, 3&amp;4 YO'!$A:$A,Summary!$A38,'8) EYB - 2, 3&amp;4 YO'!O:O)</f>
        <v>0</v>
      </c>
      <c r="U38" s="87">
        <f>SUMIF('1) SB - All Schools ISB '!$C:$C,Summary!$A38,'1) SB - All Schools ISB '!M:M)+SUMIF('2) SB - Growth Fund'!$A:$A,Summary!$A38,'2) SB - Growth Fund'!I:I)+SUMIF('4) HNB - Special Sch, AP, ARPs'!$A:$A,Summary!$A38,'4) HNB - Special Sch, AP, ARPs'!R:R)+SUMIF('5) HNB - SEN Support Fund'!$A:$A,Summary!$A38,'5) HNB - SEN Support Fund'!N:N)+SUMIF('6) HNB - Mainstream Banding'!$A:$A,Summary!$A38,'6) HNB - Mainstream Banding'!H:H)+SUMIF('7) EYB&amp;HNB - EY High Needs'!$A:$A,Summary!$A38,'7) EYB&amp;HNB - EY High Needs'!D:D)+SUMIF('9) PPG 2016-17'!$A:$A,Summary!$A38,'9) PPG 2016-17'!H:H)+SUMIF('10) EFA 2016-17'!$A:$A,Summary!$A38,'10) EFA 2016-17'!G:G)+SUMIF('3) SB - One Off Reserve'!$A:$A,Summary!$A38,'3) SB - One Off Reserve'!E:E)+SUMIF('8) EYB - 2, 3&amp;4 YO'!$A:$A,Summary!$A38,'8) EYB - 2, 3&amp;4 YO'!P:P)</f>
        <v>0</v>
      </c>
      <c r="V38" s="87">
        <f>SUMIF('1) SB - All Schools ISB '!$C:$C,Summary!$A38,'1) SB - All Schools ISB '!N:N)+SUMIF('2) SB - Growth Fund'!$A:$A,Summary!$A38,'2) SB - Growth Fund'!J:J)+SUMIF('4) HNB - Special Sch, AP, ARPs'!$A:$A,Summary!$A38,'4) HNB - Special Sch, AP, ARPs'!S:S)+SUMIF('5) HNB - SEN Support Fund'!$A:$A,Summary!$A38,'5) HNB - SEN Support Fund'!O:O)+SUMIF('6) HNB - Mainstream Banding'!$A:$A,Summary!$A38,'6) HNB - Mainstream Banding'!I:I)+SUMIF('7) EYB&amp;HNB - EY High Needs'!$A:$A,Summary!$A38,'7) EYB&amp;HNB - EY High Needs'!E:E)+SUMIF('9) PPG 2016-17'!$A:$A,Summary!$A38,'9) PPG 2016-17'!I:I)+SUMIF('10) EFA 2016-17'!$A:$A,Summary!$A38,'10) EFA 2016-17'!H:H)+SUMIF('3) SB - One Off Reserve'!$A:$A,Summary!$A38,'3) SB - One Off Reserve'!F:F)+SUMIF('8) EYB - 2, 3&amp;4 YO'!$A:$A,Summary!$A38,'8) EYB - 2, 3&amp;4 YO'!Q:Q)</f>
        <v>0</v>
      </c>
      <c r="W38" s="87">
        <f>SUMIF('1) SB - All Schools ISB '!$C:$C,Summary!$A38,'1) SB - All Schools ISB '!O:O)+SUMIF('2) SB - Growth Fund'!$A:$A,Summary!$A38,'2) SB - Growth Fund'!K:K)+SUMIF('4) HNB - Special Sch, AP, ARPs'!$A:$A,Summary!$A38,'4) HNB - Special Sch, AP, ARPs'!T:T)+SUMIF('5) HNB - SEN Support Fund'!$A:$A,Summary!$A38,'5) HNB - SEN Support Fund'!P:P)+SUMIF('6) HNB - Mainstream Banding'!$A:$A,Summary!$A38,'6) HNB - Mainstream Banding'!J:J)+SUMIF('7) EYB&amp;HNB - EY High Needs'!$A:$A,Summary!$A38,'7) EYB&amp;HNB - EY High Needs'!F:F)+SUMIF('9) PPG 2016-17'!$A:$A,Summary!$A38,'9) PPG 2016-17'!J:J)+SUMIF('10) EFA 2016-17'!$A:$A,Summary!$A38,'10) EFA 2016-17'!I:I)+SUMIF('3) SB - One Off Reserve'!$A:$A,Summary!$A38,'3) SB - One Off Reserve'!G:G)+SUMIF('8) EYB - 2, 3&amp;4 YO'!$A:$A,Summary!$A38,'8) EYB - 2, 3&amp;4 YO'!R:R)</f>
        <v>0</v>
      </c>
      <c r="X38" s="87">
        <f>SUMIF('1) SB - All Schools ISB '!$C:$C,Summary!$A38,'1) SB - All Schools ISB '!P:P)+SUMIF('2) SB - Growth Fund'!$A:$A,Summary!$A38,'2) SB - Growth Fund'!L:L)+SUMIF('4) HNB - Special Sch, AP, ARPs'!$A:$A,Summary!$A38,'4) HNB - Special Sch, AP, ARPs'!U:U)+SUMIF('5) HNB - SEN Support Fund'!$A:$A,Summary!$A38,'5) HNB - SEN Support Fund'!Q:Q)+SUMIF('6) HNB - Mainstream Banding'!$A:$A,Summary!$A38,'6) HNB - Mainstream Banding'!K:K)+SUMIF('7) EYB&amp;HNB - EY High Needs'!$A:$A,Summary!$A38,'7) EYB&amp;HNB - EY High Needs'!G:G)+SUMIF('9) PPG 2016-17'!$A:$A,Summary!$A38,'9) PPG 2016-17'!K:K)+SUMIF('10) EFA 2016-17'!$A:$A,Summary!$A38,'10) EFA 2016-17'!J:J)+SUMIF('3) SB - One Off Reserve'!$A:$A,Summary!$A38,'3) SB - One Off Reserve'!H:H)+SUMIF('8) EYB - 2, 3&amp;4 YO'!$A:$A,Summary!$A38,'8) EYB - 2, 3&amp;4 YO'!S:S)</f>
        <v>0</v>
      </c>
      <c r="Y38" s="87">
        <f>SUMIF('1) SB - All Schools ISB '!$C:$C,Summary!$A38,'1) SB - All Schools ISB '!Q:Q)+SUMIF('2) SB - Growth Fund'!$A:$A,Summary!$A38,'2) SB - Growth Fund'!M:M)+SUMIF('4) HNB - Special Sch, AP, ARPs'!$A:$A,Summary!$A38,'4) HNB - Special Sch, AP, ARPs'!V:V)+SUMIF('5) HNB - SEN Support Fund'!$A:$A,Summary!$A38,'5) HNB - SEN Support Fund'!R:R)+SUMIF('6) HNB - Mainstream Banding'!$A:$A,Summary!$A38,'6) HNB - Mainstream Banding'!L:L)+SUMIF('7) EYB&amp;HNB - EY High Needs'!$A:$A,Summary!$A38,'7) EYB&amp;HNB - EY High Needs'!H:H)+SUMIF('9) PPG 2016-17'!$A:$A,Summary!$A38,'9) PPG 2016-17'!L:L)+SUMIF('10) EFA 2016-17'!$A:$A,Summary!$A38,'10) EFA 2016-17'!K:K)+SUMIF('3) SB - One Off Reserve'!$A:$A,Summary!$A38,'3) SB - One Off Reserve'!I:I)+SUMIF('8) EYB - 2, 3&amp;4 YO'!$A:$A,Summary!$A38,'8) EYB - 2, 3&amp;4 YO'!T:T)</f>
        <v>0</v>
      </c>
      <c r="Z38" s="87">
        <f>SUMIF('1) SB - All Schools ISB '!$C:$C,Summary!$A38,'1) SB - All Schools ISB '!R:R)+SUMIF('2) SB - Growth Fund'!$A:$A,Summary!$A38,'2) SB - Growth Fund'!N:N)+SUMIF('4) HNB - Special Sch, AP, ARPs'!$A:$A,Summary!$A38,'4) HNB - Special Sch, AP, ARPs'!W:W)+SUMIF('5) HNB - SEN Support Fund'!$A:$A,Summary!$A38,'5) HNB - SEN Support Fund'!S:S)+SUMIF('6) HNB - Mainstream Banding'!$A:$A,Summary!$A38,'6) HNB - Mainstream Banding'!M:M)+SUMIF('7) EYB&amp;HNB - EY High Needs'!$A:$A,Summary!$A38,'7) EYB&amp;HNB - EY High Needs'!I:I)+SUMIF('9) PPG 2016-17'!$A:$A,Summary!$A38,'9) PPG 2016-17'!M:M)+SUMIF('10) EFA 2016-17'!$A:$A,Summary!$A38,'10) EFA 2016-17'!L:L)+SUMIF('3) SB - One Off Reserve'!$A:$A,Summary!$A38,'3) SB - One Off Reserve'!J:J)+SUMIF('8) EYB - 2, 3&amp;4 YO'!$A:$A,Summary!$A38,'8) EYB - 2, 3&amp;4 YO'!U:U)</f>
        <v>0</v>
      </c>
      <c r="AA38" s="87">
        <f>SUMIF('1) SB - All Schools ISB '!$C:$C,Summary!$A38,'1) SB - All Schools ISB '!S:S)+SUMIF('2) SB - Growth Fund'!$A:$A,Summary!$A38,'2) SB - Growth Fund'!O:O)+SUMIF('4) HNB - Special Sch, AP, ARPs'!$A:$A,Summary!$A38,'4) HNB - Special Sch, AP, ARPs'!X:X)+SUMIF('5) HNB - SEN Support Fund'!$A:$A,Summary!$A38,'5) HNB - SEN Support Fund'!T:T)+SUMIF('6) HNB - Mainstream Banding'!$A:$A,Summary!$A38,'6) HNB - Mainstream Banding'!N:N)+SUMIF('7) EYB&amp;HNB - EY High Needs'!$A:$A,Summary!$A38,'7) EYB&amp;HNB - EY High Needs'!J:J)+SUMIF('9) PPG 2016-17'!$A:$A,Summary!$A38,'9) PPG 2016-17'!N:N)+SUMIF('10) EFA 2016-17'!$A:$A,Summary!$A38,'10) EFA 2016-17'!M:M)+SUMIF('3) SB - One Off Reserve'!$A:$A,Summary!$A38,'3) SB - One Off Reserve'!K:K)+SUMIF('8) EYB - 2, 3&amp;4 YO'!$A:$A,Summary!$A38,'8) EYB - 2, 3&amp;4 YO'!V:V)</f>
        <v>0</v>
      </c>
      <c r="AB38" s="87">
        <f>SUMIF('1) SB - All Schools ISB '!$C:$C,Summary!$A38,'1) SB - All Schools ISB '!T:T)+SUMIF('2) SB - Growth Fund'!$A:$A,Summary!$A38,'2) SB - Growth Fund'!P:P)+SUMIF('4) HNB - Special Sch, AP, ARPs'!$A:$A,Summary!$A38,'4) HNB - Special Sch, AP, ARPs'!Y:Y)+SUMIF('5) HNB - SEN Support Fund'!$A:$A,Summary!$A38,'5) HNB - SEN Support Fund'!U:U)+SUMIF('6) HNB - Mainstream Banding'!$A:$A,Summary!$A38,'6) HNB - Mainstream Banding'!O:O)+SUMIF('7) EYB&amp;HNB - EY High Needs'!$A:$A,Summary!$A38,'7) EYB&amp;HNB - EY High Needs'!K:K)+SUMIF('9) PPG 2016-17'!$A:$A,Summary!$A38,'9) PPG 2016-17'!O:O)+SUMIF('10) EFA 2016-17'!$A:$A,Summary!$A38,'10) EFA 2016-17'!N:N)+SUMIF('3) SB - One Off Reserve'!$A:$A,Summary!$A38,'3) SB - One Off Reserve'!L:L)+SUMIF('8) EYB - 2, 3&amp;4 YO'!$A:$A,Summary!$A38,'8) EYB - 2, 3&amp;4 YO'!W:W)</f>
        <v>0</v>
      </c>
      <c r="AC38" s="87">
        <f>SUMIF('1) SB - All Schools ISB '!$C:$C,Summary!$A38,'1) SB - All Schools ISB '!U:U)+SUMIF('2) SB - Growth Fund'!$A:$A,Summary!$A38,'2) SB - Growth Fund'!Q:Q)+SUMIF('4) HNB - Special Sch, AP, ARPs'!$A:$A,Summary!$A38,'4) HNB - Special Sch, AP, ARPs'!Z:Z)+SUMIF('5) HNB - SEN Support Fund'!$A:$A,Summary!$A38,'5) HNB - SEN Support Fund'!V:V)+SUMIF('6) HNB - Mainstream Banding'!$A:$A,Summary!$A38,'6) HNB - Mainstream Banding'!P:P)+SUMIF('7) EYB&amp;HNB - EY High Needs'!$A:$A,Summary!$A38,'7) EYB&amp;HNB - EY High Needs'!L:L)+SUMIF('9) PPG 2016-17'!$A:$A,Summary!$A38,'9) PPG 2016-17'!P:P)+SUMIF('10) EFA 2016-17'!$A:$A,Summary!$A38,'10) EFA 2016-17'!O:O)+SUMIF('3) SB - One Off Reserve'!$A:$A,Summary!$A38,'3) SB - One Off Reserve'!M:M)+SUMIF('8) EYB - 2, 3&amp;4 YO'!$A:$A,Summary!$A38,'8) EYB - 2, 3&amp;4 YO'!X:X)</f>
        <v>0</v>
      </c>
      <c r="AD38" s="87">
        <f>SUMIF('1) SB - All Schools ISB '!$C:$C,Summary!$A38,'1) SB - All Schools ISB '!V:V)+SUMIF('2) SB - Growth Fund'!$A:$A,Summary!$A38,'2) SB - Growth Fund'!R:R)+SUMIF('4) HNB - Special Sch, AP, ARPs'!$A:$A,Summary!$A38,'4) HNB - Special Sch, AP, ARPs'!AA:AA)+SUMIF('5) HNB - SEN Support Fund'!$A:$A,Summary!$A38,'5) HNB - SEN Support Fund'!W:W)+SUMIF('6) HNB - Mainstream Banding'!$A:$A,Summary!$A38,'6) HNB - Mainstream Banding'!Q:Q)+SUMIF('7) EYB&amp;HNB - EY High Needs'!$A:$A,Summary!$A38,'7) EYB&amp;HNB - EY High Needs'!M:M)+SUMIF('9) PPG 2016-17'!$A:$A,Summary!$A38,'9) PPG 2016-17'!Q:Q)+SUMIF('10) EFA 2016-17'!$A:$A,Summary!$A38,'10) EFA 2016-17'!P:P)+SUMIF('3) SB - One Off Reserve'!$A:$A,Summary!$A38,'3) SB - One Off Reserve'!N:N)+SUMIF('8) EYB - 2, 3&amp;4 YO'!$A:$A,Summary!$A38,'8) EYB - 2, 3&amp;4 YO'!Y:Y)</f>
        <v>0</v>
      </c>
      <c r="AE38" s="87">
        <f>SUMIF('1) SB - All Schools ISB '!$C:$C,Summary!$A38,'1) SB - All Schools ISB '!W:W)+SUMIF('2) SB - Growth Fund'!$A:$A,Summary!$A38,'2) SB - Growth Fund'!S:S)+SUMIF('4) HNB - Special Sch, AP, ARPs'!$A:$A,Summary!$A38,'4) HNB - Special Sch, AP, ARPs'!AB:AB)+SUMIF('5) HNB - SEN Support Fund'!$A:$A,Summary!$A38,'5) HNB - SEN Support Fund'!X:X)+SUMIF('6) HNB - Mainstream Banding'!$A:$A,Summary!$A38,'6) HNB - Mainstream Banding'!R:R)+SUMIF('7) EYB&amp;HNB - EY High Needs'!$A:$A,Summary!$A38,'7) EYB&amp;HNB - EY High Needs'!N:N)+SUMIF('9) PPG 2016-17'!$A:$A,Summary!$A38,'9) PPG 2016-17'!R:R)+SUMIF('10) EFA 2016-17'!$A:$A,Summary!$A38,'10) EFA 2016-17'!Q:Q)+SUMIF('3) SB - One Off Reserve'!$A:$A,Summary!$A38,'3) SB - One Off Reserve'!O:O)+SUMIF('8) EYB - 2, 3&amp;4 YO'!$A:$A,Summary!$A38,'8) EYB - 2, 3&amp;4 YO'!Z:Z)</f>
        <v>0</v>
      </c>
      <c r="AG38" s="96">
        <v>1074461.0526235644</v>
      </c>
      <c r="AH38" s="223">
        <v>1074461.0526235644</v>
      </c>
      <c r="AI38" s="223">
        <f t="shared" si="3"/>
        <v>1074461.0526235644</v>
      </c>
      <c r="AJ38" s="56">
        <f t="shared" si="4"/>
        <v>0</v>
      </c>
    </row>
    <row r="39" spans="1:36" ht="15" x14ac:dyDescent="0.25">
      <c r="A39" s="7">
        <v>3072022</v>
      </c>
      <c r="B39" s="37" t="s">
        <v>309</v>
      </c>
      <c r="C39" s="96">
        <f>SUMIF('1) SB - All Schools ISB '!C:C,Summary!A39,'1) SB - All Schools ISB '!K:K)</f>
        <v>1478904.9184694311</v>
      </c>
      <c r="D39" s="41">
        <f>SUMIF('4) HNB - Special Sch, AP, ARPs'!A:A,Summary!A39,'4) HNB - Special Sch, AP, ARPs'!C:C)</f>
        <v>0</v>
      </c>
      <c r="E39" s="90">
        <f t="shared" si="0"/>
        <v>1478904.9184694311</v>
      </c>
      <c r="F39" s="88"/>
      <c r="G39" s="91">
        <f>SUMIF('6) HNB - Mainstream Banding'!A:A,Summary!A39,'6) HNB - Mainstream Banding'!E:E)</f>
        <v>38689</v>
      </c>
      <c r="H39" s="41">
        <f>SUMIF('4) HNB - Special Sch, AP, ARPs'!A:A,Summary!A39,'4) HNB - Special Sch, AP, ARPs'!E:E)+SUMIF('4) HNB - Special Sch, AP, ARPs'!A:A,Summary!A39,'4) HNB - Special Sch, AP, ARPs'!F:F)</f>
        <v>0</v>
      </c>
      <c r="I39" s="41">
        <f>SUMIF('5) HNB - SEN Support Fund'!A:A,Summary!A39,'5) HNB - SEN Support Fund'!L:L)</f>
        <v>11503</v>
      </c>
      <c r="J39" s="41"/>
      <c r="K39" s="96">
        <f>SUMIF('8) EYB - 2, 3&amp;4 YO'!A:A,A39,'8) EYB - 2, 3&amp;4 YO'!N:N)</f>
        <v>91389.999999999985</v>
      </c>
      <c r="L39" s="96">
        <f>SUMIF('2) SB - Growth Fund'!A:A,Summary!A39,'2) SB - Growth Fund'!G:G)</f>
        <v>0</v>
      </c>
      <c r="M39" s="96">
        <f>SUMIF('3) SB - One Off Reserve'!A:A,Summary!A39,'3) SB - One Off Reserve'!D:D)</f>
        <v>3030.5240841634941</v>
      </c>
      <c r="N39" s="96">
        <f>SUMIF('10) EFA 2016-17'!A:A,Summary!A39,'10) EFA 2016-17'!C:C)</f>
        <v>0</v>
      </c>
      <c r="O39" s="96">
        <f>SUMIF('10) EFA 2016-17'!A:A,Summary!A39,'10) EFA 2016-17'!D:D)</f>
        <v>0</v>
      </c>
      <c r="P39" s="96">
        <f>SUMIF('9) PPG 2016-17'!A:A,Summary!A39,'9) PPG 2016-17'!F:F)</f>
        <v>121440</v>
      </c>
      <c r="Q39" s="96">
        <f t="shared" si="1"/>
        <v>266052.52408416348</v>
      </c>
      <c r="R39" s="88"/>
      <c r="S39" s="96">
        <f t="shared" si="2"/>
        <v>1744957.4425535947</v>
      </c>
      <c r="T39" s="87">
        <f>SUMIF('1) SB - All Schools ISB '!$C:$C,Summary!$A39,'1) SB - All Schools ISB '!L:L)+SUMIF('2) SB - Growth Fund'!$A:$A,Summary!$A39,'2) SB - Growth Fund'!H:H)+SUMIF('4) HNB - Special Sch, AP, ARPs'!$A:$A,Summary!$A39,'4) HNB - Special Sch, AP, ARPs'!Q:Q)+SUMIF('5) HNB - SEN Support Fund'!$A:$A,Summary!$A39,'5) HNB - SEN Support Fund'!M:M)+SUMIF('6) HNB - Mainstream Banding'!$A:$A,Summary!$A39,'6) HNB - Mainstream Banding'!G:G)+SUMIF('7) EYB&amp;HNB - EY High Needs'!$A:$A,Summary!$A39,'7) EYB&amp;HNB - EY High Needs'!C:C)+SUMIF('9) PPG 2016-17'!$A:$A,Summary!$A39,'9) PPG 2016-17'!G:G)+SUMIF('10) EFA 2016-17'!$A:$A,Summary!$A39,'10) EFA 2016-17'!F:F)+SUMIF('3) SB - One Off Reserve'!$A:$A,Summary!$A39,'3) SB - One Off Reserve'!D:D)+SUMIF('8) EYB - 2, 3&amp;4 YO'!$A:$A,Summary!$A39,'8) EYB - 2, 3&amp;4 YO'!O:O)</f>
        <v>203352.11970814806</v>
      </c>
      <c r="U39" s="87">
        <f>SUMIF('1) SB - All Schools ISB '!$C:$C,Summary!$A39,'1) SB - All Schools ISB '!M:M)+SUMIF('2) SB - Growth Fund'!$A:$A,Summary!$A39,'2) SB - Growth Fund'!I:I)+SUMIF('4) HNB - Special Sch, AP, ARPs'!$A:$A,Summary!$A39,'4) HNB - Special Sch, AP, ARPs'!R:R)+SUMIF('5) HNB - SEN Support Fund'!$A:$A,Summary!$A39,'5) HNB - SEN Support Fund'!N:N)+SUMIF('6) HNB - Mainstream Banding'!$A:$A,Summary!$A39,'6) HNB - Mainstream Banding'!H:H)+SUMIF('7) EYB&amp;HNB - EY High Needs'!$A:$A,Summary!$A39,'7) EYB&amp;HNB - EY High Needs'!D:D)+SUMIF('9) PPG 2016-17'!$A:$A,Summary!$A39,'9) PPG 2016-17'!H:H)+SUMIF('10) EFA 2016-17'!$A:$A,Summary!$A39,'10) EFA 2016-17'!G:G)+SUMIF('3) SB - One Off Reserve'!$A:$A,Summary!$A39,'3) SB - One Off Reserve'!E:E)+SUMIF('8) EYB - 2, 3&amp;4 YO'!$A:$A,Summary!$A39,'8) EYB - 2, 3&amp;4 YO'!P:P)</f>
        <v>148063.78806990167</v>
      </c>
      <c r="V39" s="87">
        <f>SUMIF('1) SB - All Schools ISB '!$C:$C,Summary!$A39,'1) SB - All Schools ISB '!N:N)+SUMIF('2) SB - Growth Fund'!$A:$A,Summary!$A39,'2) SB - Growth Fund'!J:J)+SUMIF('4) HNB - Special Sch, AP, ARPs'!$A:$A,Summary!$A39,'4) HNB - Special Sch, AP, ARPs'!S:S)+SUMIF('5) HNB - SEN Support Fund'!$A:$A,Summary!$A39,'5) HNB - SEN Support Fund'!O:O)+SUMIF('6) HNB - Mainstream Banding'!$A:$A,Summary!$A39,'6) HNB - Mainstream Banding'!I:I)+SUMIF('7) EYB&amp;HNB - EY High Needs'!$A:$A,Summary!$A39,'7) EYB&amp;HNB - EY High Needs'!E:E)+SUMIF('9) PPG 2016-17'!$A:$A,Summary!$A39,'9) PPG 2016-17'!I:I)+SUMIF('10) EFA 2016-17'!$A:$A,Summary!$A39,'10) EFA 2016-17'!H:H)+SUMIF('3) SB - One Off Reserve'!$A:$A,Summary!$A39,'3) SB - One Off Reserve'!F:F)+SUMIF('8) EYB - 2, 3&amp;4 YO'!$A:$A,Summary!$A39,'8) EYB - 2, 3&amp;4 YO'!Q:Q)</f>
        <v>148063.78806990167</v>
      </c>
      <c r="W39" s="87">
        <f>SUMIF('1) SB - All Schools ISB '!$C:$C,Summary!$A39,'1) SB - All Schools ISB '!O:O)+SUMIF('2) SB - Growth Fund'!$A:$A,Summary!$A39,'2) SB - Growth Fund'!K:K)+SUMIF('4) HNB - Special Sch, AP, ARPs'!$A:$A,Summary!$A39,'4) HNB - Special Sch, AP, ARPs'!T:T)+SUMIF('5) HNB - SEN Support Fund'!$A:$A,Summary!$A39,'5) HNB - SEN Support Fund'!P:P)+SUMIF('6) HNB - Mainstream Banding'!$A:$A,Summary!$A39,'6) HNB - Mainstream Banding'!J:J)+SUMIF('7) EYB&amp;HNB - EY High Needs'!$A:$A,Summary!$A39,'7) EYB&amp;HNB - EY High Needs'!F:F)+SUMIF('9) PPG 2016-17'!$A:$A,Summary!$A39,'9) PPG 2016-17'!J:J)+SUMIF('10) EFA 2016-17'!$A:$A,Summary!$A39,'10) EFA 2016-17'!I:I)+SUMIF('3) SB - One Off Reserve'!$A:$A,Summary!$A39,'3) SB - One Off Reserve'!G:G)+SUMIF('8) EYB - 2, 3&amp;4 YO'!$A:$A,Summary!$A39,'8) EYB - 2, 3&amp;4 YO'!R:R)</f>
        <v>148063.78806990167</v>
      </c>
      <c r="X39" s="87">
        <f>SUMIF('1) SB - All Schools ISB '!$C:$C,Summary!$A39,'1) SB - All Schools ISB '!P:P)+SUMIF('2) SB - Growth Fund'!$A:$A,Summary!$A39,'2) SB - Growth Fund'!L:L)+SUMIF('4) HNB - Special Sch, AP, ARPs'!$A:$A,Summary!$A39,'4) HNB - Special Sch, AP, ARPs'!U:U)+SUMIF('5) HNB - SEN Support Fund'!$A:$A,Summary!$A39,'5) HNB - SEN Support Fund'!Q:Q)+SUMIF('6) HNB - Mainstream Banding'!$A:$A,Summary!$A39,'6) HNB - Mainstream Banding'!K:K)+SUMIF('7) EYB&amp;HNB - EY High Needs'!$A:$A,Summary!$A39,'7) EYB&amp;HNB - EY High Needs'!G:G)+SUMIF('9) PPG 2016-17'!$A:$A,Summary!$A39,'9) PPG 2016-17'!K:K)+SUMIF('10) EFA 2016-17'!$A:$A,Summary!$A39,'10) EFA 2016-17'!J:J)+SUMIF('3) SB - One Off Reserve'!$A:$A,Summary!$A39,'3) SB - One Off Reserve'!H:H)+SUMIF('8) EYB - 2, 3&amp;4 YO'!$A:$A,Summary!$A39,'8) EYB - 2, 3&amp;4 YO'!S:S)</f>
        <v>148063.78806990167</v>
      </c>
      <c r="Y39" s="87">
        <f>SUMIF('1) SB - All Schools ISB '!$C:$C,Summary!$A39,'1) SB - All Schools ISB '!Q:Q)+SUMIF('2) SB - Growth Fund'!$A:$A,Summary!$A39,'2) SB - Growth Fund'!M:M)+SUMIF('4) HNB - Special Sch, AP, ARPs'!$A:$A,Summary!$A39,'4) HNB - Special Sch, AP, ARPs'!V:V)+SUMIF('5) HNB - SEN Support Fund'!$A:$A,Summary!$A39,'5) HNB - SEN Support Fund'!R:R)+SUMIF('6) HNB - Mainstream Banding'!$A:$A,Summary!$A39,'6) HNB - Mainstream Banding'!L:L)+SUMIF('7) EYB&amp;HNB - EY High Needs'!$A:$A,Summary!$A39,'7) EYB&amp;HNB - EY High Needs'!H:H)+SUMIF('9) PPG 2016-17'!$A:$A,Summary!$A39,'9) PPG 2016-17'!L:L)+SUMIF('10) EFA 2016-17'!$A:$A,Summary!$A39,'10) EFA 2016-17'!K:K)+SUMIF('3) SB - One Off Reserve'!$A:$A,Summary!$A39,'3) SB - One Off Reserve'!I:I)+SUMIF('8) EYB - 2, 3&amp;4 YO'!$A:$A,Summary!$A39,'8) EYB - 2, 3&amp;4 YO'!T:T)</f>
        <v>148063.78806990167</v>
      </c>
      <c r="Z39" s="87">
        <f>SUMIF('1) SB - All Schools ISB '!$C:$C,Summary!$A39,'1) SB - All Schools ISB '!R:R)+SUMIF('2) SB - Growth Fund'!$A:$A,Summary!$A39,'2) SB - Growth Fund'!N:N)+SUMIF('4) HNB - Special Sch, AP, ARPs'!$A:$A,Summary!$A39,'4) HNB - Special Sch, AP, ARPs'!W:W)+SUMIF('5) HNB - SEN Support Fund'!$A:$A,Summary!$A39,'5) HNB - SEN Support Fund'!S:S)+SUMIF('6) HNB - Mainstream Banding'!$A:$A,Summary!$A39,'6) HNB - Mainstream Banding'!M:M)+SUMIF('7) EYB&amp;HNB - EY High Needs'!$A:$A,Summary!$A39,'7) EYB&amp;HNB - EY High Needs'!I:I)+SUMIF('9) PPG 2016-17'!$A:$A,Summary!$A39,'9) PPG 2016-17'!M:M)+SUMIF('10) EFA 2016-17'!$A:$A,Summary!$A39,'10) EFA 2016-17'!L:L)+SUMIF('3) SB - One Off Reserve'!$A:$A,Summary!$A39,'3) SB - One Off Reserve'!J:J)+SUMIF('8) EYB - 2, 3&amp;4 YO'!$A:$A,Summary!$A39,'8) EYB - 2, 3&amp;4 YO'!U:U)</f>
        <v>148063.78806990167</v>
      </c>
      <c r="AA39" s="87">
        <f>SUMIF('1) SB - All Schools ISB '!$C:$C,Summary!$A39,'1) SB - All Schools ISB '!S:S)+SUMIF('2) SB - Growth Fund'!$A:$A,Summary!$A39,'2) SB - Growth Fund'!O:O)+SUMIF('4) HNB - Special Sch, AP, ARPs'!$A:$A,Summary!$A39,'4) HNB - Special Sch, AP, ARPs'!X:X)+SUMIF('5) HNB - SEN Support Fund'!$A:$A,Summary!$A39,'5) HNB - SEN Support Fund'!T:T)+SUMIF('6) HNB - Mainstream Banding'!$A:$A,Summary!$A39,'6) HNB - Mainstream Banding'!N:N)+SUMIF('7) EYB&amp;HNB - EY High Needs'!$A:$A,Summary!$A39,'7) EYB&amp;HNB - EY High Needs'!J:J)+SUMIF('9) PPG 2016-17'!$A:$A,Summary!$A39,'9) PPG 2016-17'!N:N)+SUMIF('10) EFA 2016-17'!$A:$A,Summary!$A39,'10) EFA 2016-17'!M:M)+SUMIF('3) SB - One Off Reserve'!$A:$A,Summary!$A39,'3) SB - One Off Reserve'!K:K)+SUMIF('8) EYB - 2, 3&amp;4 YO'!$A:$A,Summary!$A39,'8) EYB - 2, 3&amp;4 YO'!V:V)</f>
        <v>148063.78806990167</v>
      </c>
      <c r="AB39" s="87">
        <f>SUMIF('1) SB - All Schools ISB '!$C:$C,Summary!$A39,'1) SB - All Schools ISB '!T:T)+SUMIF('2) SB - Growth Fund'!$A:$A,Summary!$A39,'2) SB - Growth Fund'!P:P)+SUMIF('4) HNB - Special Sch, AP, ARPs'!$A:$A,Summary!$A39,'4) HNB - Special Sch, AP, ARPs'!Y:Y)+SUMIF('5) HNB - SEN Support Fund'!$A:$A,Summary!$A39,'5) HNB - SEN Support Fund'!U:U)+SUMIF('6) HNB - Mainstream Banding'!$A:$A,Summary!$A39,'6) HNB - Mainstream Banding'!O:O)+SUMIF('7) EYB&amp;HNB - EY High Needs'!$A:$A,Summary!$A39,'7) EYB&amp;HNB - EY High Needs'!K:K)+SUMIF('9) PPG 2016-17'!$A:$A,Summary!$A39,'9) PPG 2016-17'!O:O)+SUMIF('10) EFA 2016-17'!$A:$A,Summary!$A39,'10) EFA 2016-17'!N:N)+SUMIF('3) SB - One Off Reserve'!$A:$A,Summary!$A39,'3) SB - One Off Reserve'!L:L)+SUMIF('8) EYB - 2, 3&amp;4 YO'!$A:$A,Summary!$A39,'8) EYB - 2, 3&amp;4 YO'!W:W)</f>
        <v>148063.78806990167</v>
      </c>
      <c r="AC39" s="87">
        <f>SUMIF('1) SB - All Schools ISB '!$C:$C,Summary!$A39,'1) SB - All Schools ISB '!U:U)+SUMIF('2) SB - Growth Fund'!$A:$A,Summary!$A39,'2) SB - Growth Fund'!Q:Q)+SUMIF('4) HNB - Special Sch, AP, ARPs'!$A:$A,Summary!$A39,'4) HNB - Special Sch, AP, ARPs'!Z:Z)+SUMIF('5) HNB - SEN Support Fund'!$A:$A,Summary!$A39,'5) HNB - SEN Support Fund'!V:V)+SUMIF('6) HNB - Mainstream Banding'!$A:$A,Summary!$A39,'6) HNB - Mainstream Banding'!P:P)+SUMIF('7) EYB&amp;HNB - EY High Needs'!$A:$A,Summary!$A39,'7) EYB&amp;HNB - EY High Needs'!L:L)+SUMIF('9) PPG 2016-17'!$A:$A,Summary!$A39,'9) PPG 2016-17'!P:P)+SUMIF('10) EFA 2016-17'!$A:$A,Summary!$A39,'10) EFA 2016-17'!O:O)+SUMIF('3) SB - One Off Reserve'!$A:$A,Summary!$A39,'3) SB - One Off Reserve'!M:M)+SUMIF('8) EYB - 2, 3&amp;4 YO'!$A:$A,Summary!$A39,'8) EYB - 2, 3&amp;4 YO'!X:X)</f>
        <v>148063.78806990167</v>
      </c>
      <c r="AD39" s="87">
        <f>SUMIF('1) SB - All Schools ISB '!$C:$C,Summary!$A39,'1) SB - All Schools ISB '!V:V)+SUMIF('2) SB - Growth Fund'!$A:$A,Summary!$A39,'2) SB - Growth Fund'!R:R)+SUMIF('4) HNB - Special Sch, AP, ARPs'!$A:$A,Summary!$A39,'4) HNB - Special Sch, AP, ARPs'!AA:AA)+SUMIF('5) HNB - SEN Support Fund'!$A:$A,Summary!$A39,'5) HNB - SEN Support Fund'!W:W)+SUMIF('6) HNB - Mainstream Banding'!$A:$A,Summary!$A39,'6) HNB - Mainstream Banding'!Q:Q)+SUMIF('7) EYB&amp;HNB - EY High Needs'!$A:$A,Summary!$A39,'7) EYB&amp;HNB - EY High Needs'!M:M)+SUMIF('9) PPG 2016-17'!$A:$A,Summary!$A39,'9) PPG 2016-17'!Q:Q)+SUMIF('10) EFA 2016-17'!$A:$A,Summary!$A39,'10) EFA 2016-17'!P:P)+SUMIF('3) SB - One Off Reserve'!$A:$A,Summary!$A39,'3) SB - One Off Reserve'!N:N)+SUMIF('8) EYB - 2, 3&amp;4 YO'!$A:$A,Summary!$A39,'8) EYB - 2, 3&amp;4 YO'!Y:Y)</f>
        <v>148063.78806990167</v>
      </c>
      <c r="AE39" s="87">
        <f>SUMIF('1) SB - All Schools ISB '!$C:$C,Summary!$A39,'1) SB - All Schools ISB '!W:W)+SUMIF('2) SB - Growth Fund'!$A:$A,Summary!$A39,'2) SB - Growth Fund'!S:S)+SUMIF('4) HNB - Special Sch, AP, ARPs'!$A:$A,Summary!$A39,'4) HNB - Special Sch, AP, ARPs'!AB:AB)+SUMIF('5) HNB - SEN Support Fund'!$A:$A,Summary!$A39,'5) HNB - SEN Support Fund'!X:X)+SUMIF('6) HNB - Mainstream Banding'!$A:$A,Summary!$A39,'6) HNB - Mainstream Banding'!R:R)+SUMIF('7) EYB&amp;HNB - EY High Needs'!$A:$A,Summary!$A39,'7) EYB&amp;HNB - EY High Needs'!N:N)+SUMIF('9) PPG 2016-17'!$A:$A,Summary!$A39,'9) PPG 2016-17'!R:R)+SUMIF('10) EFA 2016-17'!$A:$A,Summary!$A39,'10) EFA 2016-17'!Q:Q)+SUMIF('3) SB - One Off Reserve'!$A:$A,Summary!$A39,'3) SB - One Off Reserve'!O:O)+SUMIF('8) EYB - 2, 3&amp;4 YO'!$A:$A,Summary!$A39,'8) EYB - 2, 3&amp;4 YO'!Z:Z)</f>
        <v>60967.442146430098</v>
      </c>
      <c r="AG39" s="96">
        <v>1744957.4425535947</v>
      </c>
      <c r="AH39" s="223">
        <v>1744957.4425535947</v>
      </c>
      <c r="AI39" s="223">
        <f t="shared" si="3"/>
        <v>1744957.4425535947</v>
      </c>
      <c r="AJ39" s="56">
        <f t="shared" si="4"/>
        <v>0</v>
      </c>
    </row>
    <row r="40" spans="1:36" ht="15" x14ac:dyDescent="0.25">
      <c r="A40" s="7">
        <v>3073510</v>
      </c>
      <c r="B40" s="37" t="s">
        <v>310</v>
      </c>
      <c r="C40" s="96">
        <f>SUMIF('1) SB - All Schools ISB '!C:C,Summary!A40,'1) SB - All Schools ISB '!K:K)</f>
        <v>1674028.0832211953</v>
      </c>
      <c r="D40" s="41">
        <f>SUMIF('4) HNB - Special Sch, AP, ARPs'!A:A,Summary!A40,'4) HNB - Special Sch, AP, ARPs'!C:C)</f>
        <v>0</v>
      </c>
      <c r="E40" s="90">
        <f t="shared" si="0"/>
        <v>1674028.0832211953</v>
      </c>
      <c r="F40" s="88"/>
      <c r="G40" s="91">
        <f>SUMIF('6) HNB - Mainstream Banding'!A:A,Summary!A40,'6) HNB - Mainstream Banding'!E:E)</f>
        <v>2940.0803846153849</v>
      </c>
      <c r="H40" s="41">
        <f>SUMIF('4) HNB - Special Sch, AP, ARPs'!A:A,Summary!A40,'4) HNB - Special Sch, AP, ARPs'!E:E)+SUMIF('4) HNB - Special Sch, AP, ARPs'!A:A,Summary!A40,'4) HNB - Special Sch, AP, ARPs'!F:F)</f>
        <v>0</v>
      </c>
      <c r="I40" s="41">
        <f>SUMIF('5) HNB - SEN Support Fund'!A:A,Summary!A40,'5) HNB - SEN Support Fund'!L:L)</f>
        <v>0</v>
      </c>
      <c r="J40" s="41"/>
      <c r="K40" s="96">
        <f>SUMIF('8) EYB - 2, 3&amp;4 YO'!A:A,A40,'8) EYB - 2, 3&amp;4 YO'!N:N)</f>
        <v>139551.99999999997</v>
      </c>
      <c r="L40" s="96">
        <f>SUMIF('2) SB - Growth Fund'!A:A,Summary!A40,'2) SB - Growth Fund'!G:G)</f>
        <v>0</v>
      </c>
      <c r="M40" s="96">
        <f>SUMIF('3) SB - One Off Reserve'!A:A,Summary!A40,'3) SB - One Off Reserve'!D:D)</f>
        <v>4383.2493674060224</v>
      </c>
      <c r="N40" s="96">
        <f>SUMIF('10) EFA 2016-17'!A:A,Summary!A40,'10) EFA 2016-17'!C:C)</f>
        <v>0</v>
      </c>
      <c r="O40" s="96">
        <f>SUMIF('10) EFA 2016-17'!A:A,Summary!A40,'10) EFA 2016-17'!D:D)</f>
        <v>0</v>
      </c>
      <c r="P40" s="96">
        <f>SUMIF('9) PPG 2016-17'!A:A,Summary!A40,'9) PPG 2016-17'!F:F)</f>
        <v>68480</v>
      </c>
      <c r="Q40" s="96">
        <f t="shared" si="1"/>
        <v>215355.32975202135</v>
      </c>
      <c r="R40" s="88"/>
      <c r="S40" s="96">
        <f t="shared" si="2"/>
        <v>1889383.4129732167</v>
      </c>
      <c r="T40" s="87">
        <f>SUMIF('1) SB - All Schools ISB '!$C:$C,Summary!$A40,'1) SB - All Schools ISB '!L:L)+SUMIF('2) SB - Growth Fund'!$A:$A,Summary!$A40,'2) SB - Growth Fund'!H:H)+SUMIF('4) HNB - Special Sch, AP, ARPs'!$A:$A,Summary!$A40,'4) HNB - Special Sch, AP, ARPs'!Q:Q)+SUMIF('5) HNB - SEN Support Fund'!$A:$A,Summary!$A40,'5) HNB - SEN Support Fund'!M:M)+SUMIF('6) HNB - Mainstream Banding'!$A:$A,Summary!$A40,'6) HNB - Mainstream Banding'!G:G)+SUMIF('7) EYB&amp;HNB - EY High Needs'!$A:$A,Summary!$A40,'7) EYB&amp;HNB - EY High Needs'!C:C)+SUMIF('9) PPG 2016-17'!$A:$A,Summary!$A40,'9) PPG 2016-17'!G:G)+SUMIF('10) EFA 2016-17'!$A:$A,Summary!$A40,'10) EFA 2016-17'!F:F)+SUMIF('3) SB - One Off Reserve'!$A:$A,Summary!$A40,'3) SB - One Off Reserve'!D:D)+SUMIF('8) EYB - 2, 3&amp;4 YO'!$A:$A,Summary!$A40,'8) EYB - 2, 3&amp;4 YO'!O:O)</f>
        <v>221158.26818207424</v>
      </c>
      <c r="U40" s="87">
        <f>SUMIF('1) SB - All Schools ISB '!$C:$C,Summary!$A40,'1) SB - All Schools ISB '!M:M)+SUMIF('2) SB - Growth Fund'!$A:$A,Summary!$A40,'2) SB - Growth Fund'!I:I)+SUMIF('4) HNB - Special Sch, AP, ARPs'!$A:$A,Summary!$A40,'4) HNB - Special Sch, AP, ARPs'!R:R)+SUMIF('5) HNB - SEN Support Fund'!$A:$A,Summary!$A40,'5) HNB - SEN Support Fund'!N:N)+SUMIF('6) HNB - Mainstream Banding'!$A:$A,Summary!$A40,'6) HNB - Mainstream Banding'!H:H)+SUMIF('7) EYB&amp;HNB - EY High Needs'!$A:$A,Summary!$A40,'7) EYB&amp;HNB - EY High Needs'!D:D)+SUMIF('9) PPG 2016-17'!$A:$A,Summary!$A40,'9) PPG 2016-17'!H:H)+SUMIF('10) EFA 2016-17'!$A:$A,Summary!$A40,'10) EFA 2016-17'!G:G)+SUMIF('3) SB - One Off Reserve'!$A:$A,Summary!$A40,'3) SB - One Off Reserve'!E:E)+SUMIF('8) EYB - 2, 3&amp;4 YO'!$A:$A,Summary!$A40,'8) EYB - 2, 3&amp;4 YO'!P:P)</f>
        <v>160225.0139064939</v>
      </c>
      <c r="V40" s="87">
        <f>SUMIF('1) SB - All Schools ISB '!$C:$C,Summary!$A40,'1) SB - All Schools ISB '!N:N)+SUMIF('2) SB - Growth Fund'!$A:$A,Summary!$A40,'2) SB - Growth Fund'!J:J)+SUMIF('4) HNB - Special Sch, AP, ARPs'!$A:$A,Summary!$A40,'4) HNB - Special Sch, AP, ARPs'!S:S)+SUMIF('5) HNB - SEN Support Fund'!$A:$A,Summary!$A40,'5) HNB - SEN Support Fund'!O:O)+SUMIF('6) HNB - Mainstream Banding'!$A:$A,Summary!$A40,'6) HNB - Mainstream Banding'!I:I)+SUMIF('7) EYB&amp;HNB - EY High Needs'!$A:$A,Summary!$A40,'7) EYB&amp;HNB - EY High Needs'!E:E)+SUMIF('9) PPG 2016-17'!$A:$A,Summary!$A40,'9) PPG 2016-17'!I:I)+SUMIF('10) EFA 2016-17'!$A:$A,Summary!$A40,'10) EFA 2016-17'!H:H)+SUMIF('3) SB - One Off Reserve'!$A:$A,Summary!$A40,'3) SB - One Off Reserve'!F:F)+SUMIF('8) EYB - 2, 3&amp;4 YO'!$A:$A,Summary!$A40,'8) EYB - 2, 3&amp;4 YO'!Q:Q)</f>
        <v>160225.0139064939</v>
      </c>
      <c r="W40" s="87">
        <f>SUMIF('1) SB - All Schools ISB '!$C:$C,Summary!$A40,'1) SB - All Schools ISB '!O:O)+SUMIF('2) SB - Growth Fund'!$A:$A,Summary!$A40,'2) SB - Growth Fund'!K:K)+SUMIF('4) HNB - Special Sch, AP, ARPs'!$A:$A,Summary!$A40,'4) HNB - Special Sch, AP, ARPs'!T:T)+SUMIF('5) HNB - SEN Support Fund'!$A:$A,Summary!$A40,'5) HNB - SEN Support Fund'!P:P)+SUMIF('6) HNB - Mainstream Banding'!$A:$A,Summary!$A40,'6) HNB - Mainstream Banding'!J:J)+SUMIF('7) EYB&amp;HNB - EY High Needs'!$A:$A,Summary!$A40,'7) EYB&amp;HNB - EY High Needs'!F:F)+SUMIF('9) PPG 2016-17'!$A:$A,Summary!$A40,'9) PPG 2016-17'!J:J)+SUMIF('10) EFA 2016-17'!$A:$A,Summary!$A40,'10) EFA 2016-17'!I:I)+SUMIF('3) SB - One Off Reserve'!$A:$A,Summary!$A40,'3) SB - One Off Reserve'!G:G)+SUMIF('8) EYB - 2, 3&amp;4 YO'!$A:$A,Summary!$A40,'8) EYB - 2, 3&amp;4 YO'!R:R)</f>
        <v>160225.0139064939</v>
      </c>
      <c r="X40" s="87">
        <f>SUMIF('1) SB - All Schools ISB '!$C:$C,Summary!$A40,'1) SB - All Schools ISB '!P:P)+SUMIF('2) SB - Growth Fund'!$A:$A,Summary!$A40,'2) SB - Growth Fund'!L:L)+SUMIF('4) HNB - Special Sch, AP, ARPs'!$A:$A,Summary!$A40,'4) HNB - Special Sch, AP, ARPs'!U:U)+SUMIF('5) HNB - SEN Support Fund'!$A:$A,Summary!$A40,'5) HNB - SEN Support Fund'!Q:Q)+SUMIF('6) HNB - Mainstream Banding'!$A:$A,Summary!$A40,'6) HNB - Mainstream Banding'!K:K)+SUMIF('7) EYB&amp;HNB - EY High Needs'!$A:$A,Summary!$A40,'7) EYB&amp;HNB - EY High Needs'!G:G)+SUMIF('9) PPG 2016-17'!$A:$A,Summary!$A40,'9) PPG 2016-17'!K:K)+SUMIF('10) EFA 2016-17'!$A:$A,Summary!$A40,'10) EFA 2016-17'!J:J)+SUMIF('3) SB - One Off Reserve'!$A:$A,Summary!$A40,'3) SB - One Off Reserve'!H:H)+SUMIF('8) EYB - 2, 3&amp;4 YO'!$A:$A,Summary!$A40,'8) EYB - 2, 3&amp;4 YO'!S:S)</f>
        <v>160225.0139064939</v>
      </c>
      <c r="Y40" s="87">
        <f>SUMIF('1) SB - All Schools ISB '!$C:$C,Summary!$A40,'1) SB - All Schools ISB '!Q:Q)+SUMIF('2) SB - Growth Fund'!$A:$A,Summary!$A40,'2) SB - Growth Fund'!M:M)+SUMIF('4) HNB - Special Sch, AP, ARPs'!$A:$A,Summary!$A40,'4) HNB - Special Sch, AP, ARPs'!V:V)+SUMIF('5) HNB - SEN Support Fund'!$A:$A,Summary!$A40,'5) HNB - SEN Support Fund'!R:R)+SUMIF('6) HNB - Mainstream Banding'!$A:$A,Summary!$A40,'6) HNB - Mainstream Banding'!L:L)+SUMIF('7) EYB&amp;HNB - EY High Needs'!$A:$A,Summary!$A40,'7) EYB&amp;HNB - EY High Needs'!H:H)+SUMIF('9) PPG 2016-17'!$A:$A,Summary!$A40,'9) PPG 2016-17'!L:L)+SUMIF('10) EFA 2016-17'!$A:$A,Summary!$A40,'10) EFA 2016-17'!K:K)+SUMIF('3) SB - One Off Reserve'!$A:$A,Summary!$A40,'3) SB - One Off Reserve'!I:I)+SUMIF('8) EYB - 2, 3&amp;4 YO'!$A:$A,Summary!$A40,'8) EYB - 2, 3&amp;4 YO'!T:T)</f>
        <v>160225.0139064939</v>
      </c>
      <c r="Z40" s="87">
        <f>SUMIF('1) SB - All Schools ISB '!$C:$C,Summary!$A40,'1) SB - All Schools ISB '!R:R)+SUMIF('2) SB - Growth Fund'!$A:$A,Summary!$A40,'2) SB - Growth Fund'!N:N)+SUMIF('4) HNB - Special Sch, AP, ARPs'!$A:$A,Summary!$A40,'4) HNB - Special Sch, AP, ARPs'!W:W)+SUMIF('5) HNB - SEN Support Fund'!$A:$A,Summary!$A40,'5) HNB - SEN Support Fund'!S:S)+SUMIF('6) HNB - Mainstream Banding'!$A:$A,Summary!$A40,'6) HNB - Mainstream Banding'!M:M)+SUMIF('7) EYB&amp;HNB - EY High Needs'!$A:$A,Summary!$A40,'7) EYB&amp;HNB - EY High Needs'!I:I)+SUMIF('9) PPG 2016-17'!$A:$A,Summary!$A40,'9) PPG 2016-17'!M:M)+SUMIF('10) EFA 2016-17'!$A:$A,Summary!$A40,'10) EFA 2016-17'!L:L)+SUMIF('3) SB - One Off Reserve'!$A:$A,Summary!$A40,'3) SB - One Off Reserve'!J:J)+SUMIF('8) EYB - 2, 3&amp;4 YO'!$A:$A,Summary!$A40,'8) EYB - 2, 3&amp;4 YO'!U:U)</f>
        <v>160225.0139064939</v>
      </c>
      <c r="AA40" s="87">
        <f>SUMIF('1) SB - All Schools ISB '!$C:$C,Summary!$A40,'1) SB - All Schools ISB '!S:S)+SUMIF('2) SB - Growth Fund'!$A:$A,Summary!$A40,'2) SB - Growth Fund'!O:O)+SUMIF('4) HNB - Special Sch, AP, ARPs'!$A:$A,Summary!$A40,'4) HNB - Special Sch, AP, ARPs'!X:X)+SUMIF('5) HNB - SEN Support Fund'!$A:$A,Summary!$A40,'5) HNB - SEN Support Fund'!T:T)+SUMIF('6) HNB - Mainstream Banding'!$A:$A,Summary!$A40,'6) HNB - Mainstream Banding'!N:N)+SUMIF('7) EYB&amp;HNB - EY High Needs'!$A:$A,Summary!$A40,'7) EYB&amp;HNB - EY High Needs'!J:J)+SUMIF('9) PPG 2016-17'!$A:$A,Summary!$A40,'9) PPG 2016-17'!N:N)+SUMIF('10) EFA 2016-17'!$A:$A,Summary!$A40,'10) EFA 2016-17'!M:M)+SUMIF('3) SB - One Off Reserve'!$A:$A,Summary!$A40,'3) SB - One Off Reserve'!K:K)+SUMIF('8) EYB - 2, 3&amp;4 YO'!$A:$A,Summary!$A40,'8) EYB - 2, 3&amp;4 YO'!V:V)</f>
        <v>160225.0139064939</v>
      </c>
      <c r="AB40" s="87">
        <f>SUMIF('1) SB - All Schools ISB '!$C:$C,Summary!$A40,'1) SB - All Schools ISB '!T:T)+SUMIF('2) SB - Growth Fund'!$A:$A,Summary!$A40,'2) SB - Growth Fund'!P:P)+SUMIF('4) HNB - Special Sch, AP, ARPs'!$A:$A,Summary!$A40,'4) HNB - Special Sch, AP, ARPs'!Y:Y)+SUMIF('5) HNB - SEN Support Fund'!$A:$A,Summary!$A40,'5) HNB - SEN Support Fund'!U:U)+SUMIF('6) HNB - Mainstream Banding'!$A:$A,Summary!$A40,'6) HNB - Mainstream Banding'!O:O)+SUMIF('7) EYB&amp;HNB - EY High Needs'!$A:$A,Summary!$A40,'7) EYB&amp;HNB - EY High Needs'!K:K)+SUMIF('9) PPG 2016-17'!$A:$A,Summary!$A40,'9) PPG 2016-17'!O:O)+SUMIF('10) EFA 2016-17'!$A:$A,Summary!$A40,'10) EFA 2016-17'!N:N)+SUMIF('3) SB - One Off Reserve'!$A:$A,Summary!$A40,'3) SB - One Off Reserve'!L:L)+SUMIF('8) EYB - 2, 3&amp;4 YO'!$A:$A,Summary!$A40,'8) EYB - 2, 3&amp;4 YO'!W:W)</f>
        <v>160225.0139064939</v>
      </c>
      <c r="AC40" s="87">
        <f>SUMIF('1) SB - All Schools ISB '!$C:$C,Summary!$A40,'1) SB - All Schools ISB '!U:U)+SUMIF('2) SB - Growth Fund'!$A:$A,Summary!$A40,'2) SB - Growth Fund'!Q:Q)+SUMIF('4) HNB - Special Sch, AP, ARPs'!$A:$A,Summary!$A40,'4) HNB - Special Sch, AP, ARPs'!Z:Z)+SUMIF('5) HNB - SEN Support Fund'!$A:$A,Summary!$A40,'5) HNB - SEN Support Fund'!V:V)+SUMIF('6) HNB - Mainstream Banding'!$A:$A,Summary!$A40,'6) HNB - Mainstream Banding'!P:P)+SUMIF('7) EYB&amp;HNB - EY High Needs'!$A:$A,Summary!$A40,'7) EYB&amp;HNB - EY High Needs'!L:L)+SUMIF('9) PPG 2016-17'!$A:$A,Summary!$A40,'9) PPG 2016-17'!P:P)+SUMIF('10) EFA 2016-17'!$A:$A,Summary!$A40,'10) EFA 2016-17'!O:O)+SUMIF('3) SB - One Off Reserve'!$A:$A,Summary!$A40,'3) SB - One Off Reserve'!M:M)+SUMIF('8) EYB - 2, 3&amp;4 YO'!$A:$A,Summary!$A40,'8) EYB - 2, 3&amp;4 YO'!X:X)</f>
        <v>160225.0139064939</v>
      </c>
      <c r="AD40" s="87">
        <f>SUMIF('1) SB - All Schools ISB '!$C:$C,Summary!$A40,'1) SB - All Schools ISB '!V:V)+SUMIF('2) SB - Growth Fund'!$A:$A,Summary!$A40,'2) SB - Growth Fund'!R:R)+SUMIF('4) HNB - Special Sch, AP, ARPs'!$A:$A,Summary!$A40,'4) HNB - Special Sch, AP, ARPs'!AA:AA)+SUMIF('5) HNB - SEN Support Fund'!$A:$A,Summary!$A40,'5) HNB - SEN Support Fund'!W:W)+SUMIF('6) HNB - Mainstream Banding'!$A:$A,Summary!$A40,'6) HNB - Mainstream Banding'!Q:Q)+SUMIF('7) EYB&amp;HNB - EY High Needs'!$A:$A,Summary!$A40,'7) EYB&amp;HNB - EY High Needs'!M:M)+SUMIF('9) PPG 2016-17'!$A:$A,Summary!$A40,'9) PPG 2016-17'!Q:Q)+SUMIF('10) EFA 2016-17'!$A:$A,Summary!$A40,'10) EFA 2016-17'!P:P)+SUMIF('3) SB - One Off Reserve'!$A:$A,Summary!$A40,'3) SB - One Off Reserve'!N:N)+SUMIF('8) EYB - 2, 3&amp;4 YO'!$A:$A,Summary!$A40,'8) EYB - 2, 3&amp;4 YO'!Y:Y)</f>
        <v>160225.0139064939</v>
      </c>
      <c r="AE40" s="87">
        <f>SUMIF('1) SB - All Schools ISB '!$C:$C,Summary!$A40,'1) SB - All Schools ISB '!W:W)+SUMIF('2) SB - Growth Fund'!$A:$A,Summary!$A40,'2) SB - Growth Fund'!S:S)+SUMIF('4) HNB - Special Sch, AP, ARPs'!$A:$A,Summary!$A40,'4) HNB - Special Sch, AP, ARPs'!AB:AB)+SUMIF('5) HNB - SEN Support Fund'!$A:$A,Summary!$A40,'5) HNB - SEN Support Fund'!X:X)+SUMIF('6) HNB - Mainstream Banding'!$A:$A,Summary!$A40,'6) HNB - Mainstream Banding'!R:R)+SUMIF('7) EYB&amp;HNB - EY High Needs'!$A:$A,Summary!$A40,'7) EYB&amp;HNB - EY High Needs'!N:N)+SUMIF('9) PPG 2016-17'!$A:$A,Summary!$A40,'9) PPG 2016-17'!R:R)+SUMIF('10) EFA 2016-17'!$A:$A,Summary!$A40,'10) EFA 2016-17'!Q:Q)+SUMIF('3) SB - One Off Reserve'!$A:$A,Summary!$A40,'3) SB - One Off Reserve'!O:O)+SUMIF('8) EYB - 2, 3&amp;4 YO'!$A:$A,Summary!$A40,'8) EYB - 2, 3&amp;4 YO'!Z:Z)</f>
        <v>65975.005726203381</v>
      </c>
      <c r="AG40" s="96">
        <v>1889383.4129732167</v>
      </c>
      <c r="AH40" s="223">
        <v>1889383.4129732167</v>
      </c>
      <c r="AI40" s="223">
        <f t="shared" si="3"/>
        <v>1889383.4129732167</v>
      </c>
      <c r="AJ40" s="56">
        <f t="shared" si="4"/>
        <v>0</v>
      </c>
    </row>
    <row r="41" spans="1:36" ht="15" x14ac:dyDescent="0.25">
      <c r="A41" s="7">
        <v>3075402</v>
      </c>
      <c r="B41" s="37" t="s">
        <v>311</v>
      </c>
      <c r="C41" s="96">
        <f>SUMIF('1) SB - All Schools ISB '!C:C,Summary!A41,'1) SB - All Schools ISB '!K:K)</f>
        <v>6280427.8517869841</v>
      </c>
      <c r="D41" s="41">
        <f>SUMIF('4) HNB - Special Sch, AP, ARPs'!A:A,Summary!A41,'4) HNB - Special Sch, AP, ARPs'!C:C)</f>
        <v>0</v>
      </c>
      <c r="E41" s="90">
        <f t="shared" si="0"/>
        <v>6280427.8517869841</v>
      </c>
      <c r="F41" s="88"/>
      <c r="G41" s="91">
        <f>SUMIF('6) HNB - Mainstream Banding'!A:A,Summary!A41,'6) HNB - Mainstream Banding'!E:E)</f>
        <v>53976</v>
      </c>
      <c r="H41" s="41">
        <f>SUMIF('4) HNB - Special Sch, AP, ARPs'!A:A,Summary!A41,'4) HNB - Special Sch, AP, ARPs'!E:E)+SUMIF('4) HNB - Special Sch, AP, ARPs'!A:A,Summary!A41,'4) HNB - Special Sch, AP, ARPs'!F:F)</f>
        <v>0</v>
      </c>
      <c r="I41" s="41">
        <f>SUMIF('5) HNB - SEN Support Fund'!A:A,Summary!A41,'5) HNB - SEN Support Fund'!L:L)</f>
        <v>0</v>
      </c>
      <c r="J41" s="41"/>
      <c r="K41" s="96">
        <f>SUMIF('8) EYB - 2, 3&amp;4 YO'!A:A,A41,'8) EYB - 2, 3&amp;4 YO'!N:N)</f>
        <v>0</v>
      </c>
      <c r="L41" s="96">
        <f>SUMIF('2) SB - Growth Fund'!A:A,Summary!A41,'2) SB - Growth Fund'!G:G)</f>
        <v>0</v>
      </c>
      <c r="M41" s="96">
        <f>SUMIF('3) SB - One Off Reserve'!A:A,Summary!A41,'3) SB - One Off Reserve'!D:D)</f>
        <v>22314.724052248843</v>
      </c>
      <c r="N41" s="96">
        <f>SUMIF('10) EFA 2016-17'!A:A,Summary!A41,'10) EFA 2016-17'!C:C)</f>
        <v>1436315</v>
      </c>
      <c r="O41" s="96">
        <f>SUMIF('10) EFA 2016-17'!A:A,Summary!A41,'10) EFA 2016-17'!D:D)</f>
        <v>47518</v>
      </c>
      <c r="P41" s="96">
        <f>SUMIF('9) PPG 2016-17'!A:A,Summary!A41,'9) PPG 2016-17'!F:F)</f>
        <v>421775</v>
      </c>
      <c r="Q41" s="96">
        <f t="shared" si="1"/>
        <v>1981898.7240522488</v>
      </c>
      <c r="R41" s="88"/>
      <c r="S41" s="96">
        <f t="shared" si="2"/>
        <v>8262326.5758392327</v>
      </c>
      <c r="T41" s="87">
        <f>SUMIF('1) SB - All Schools ISB '!$C:$C,Summary!$A41,'1) SB - All Schools ISB '!L:L)+SUMIF('2) SB - Growth Fund'!$A:$A,Summary!$A41,'2) SB - Growth Fund'!H:H)+SUMIF('4) HNB - Special Sch, AP, ARPs'!$A:$A,Summary!$A41,'4) HNB - Special Sch, AP, ARPs'!Q:Q)+SUMIF('5) HNB - SEN Support Fund'!$A:$A,Summary!$A41,'5) HNB - SEN Support Fund'!M:M)+SUMIF('6) HNB - Mainstream Banding'!$A:$A,Summary!$A41,'6) HNB - Mainstream Banding'!G:G)+SUMIF('7) EYB&amp;HNB - EY High Needs'!$A:$A,Summary!$A41,'7) EYB&amp;HNB - EY High Needs'!C:C)+SUMIF('9) PPG 2016-17'!$A:$A,Summary!$A41,'9) PPG 2016-17'!G:G)+SUMIF('10) EFA 2016-17'!$A:$A,Summary!$A41,'10) EFA 2016-17'!F:F)+SUMIF('3) SB - One Off Reserve'!$A:$A,Summary!$A41,'3) SB - One Off Reserve'!D:D)+SUMIF('8) EYB - 2, 3&amp;4 YO'!$A:$A,Summary!$A41,'8) EYB - 2, 3&amp;4 YO'!O:O)</f>
        <v>969916.08700775215</v>
      </c>
      <c r="U41" s="87">
        <f>SUMIF('1) SB - All Schools ISB '!$C:$C,Summary!$A41,'1) SB - All Schools ISB '!M:M)+SUMIF('2) SB - Growth Fund'!$A:$A,Summary!$A41,'2) SB - Growth Fund'!I:I)+SUMIF('4) HNB - Special Sch, AP, ARPs'!$A:$A,Summary!$A41,'4) HNB - Special Sch, AP, ARPs'!R:R)+SUMIF('5) HNB - SEN Support Fund'!$A:$A,Summary!$A41,'5) HNB - SEN Support Fund'!N:N)+SUMIF('6) HNB - Mainstream Banding'!$A:$A,Summary!$A41,'6) HNB - Mainstream Banding'!H:H)+SUMIF('7) EYB&amp;HNB - EY High Needs'!$A:$A,Summary!$A41,'7) EYB&amp;HNB - EY High Needs'!D:D)+SUMIF('9) PPG 2016-17'!$A:$A,Summary!$A41,'9) PPG 2016-17'!H:H)+SUMIF('10) EFA 2016-17'!$A:$A,Summary!$A41,'10) EFA 2016-17'!G:G)+SUMIF('3) SB - One Off Reserve'!$A:$A,Summary!$A41,'3) SB - One Off Reserve'!E:E)+SUMIF('8) EYB - 2, 3&amp;4 YO'!$A:$A,Summary!$A41,'8) EYB - 2, 3&amp;4 YO'!P:P)</f>
        <v>700401.00740189373</v>
      </c>
      <c r="V41" s="87">
        <f>SUMIF('1) SB - All Schools ISB '!$C:$C,Summary!$A41,'1) SB - All Schools ISB '!N:N)+SUMIF('2) SB - Growth Fund'!$A:$A,Summary!$A41,'2) SB - Growth Fund'!J:J)+SUMIF('4) HNB - Special Sch, AP, ARPs'!$A:$A,Summary!$A41,'4) HNB - Special Sch, AP, ARPs'!S:S)+SUMIF('5) HNB - SEN Support Fund'!$A:$A,Summary!$A41,'5) HNB - SEN Support Fund'!O:O)+SUMIF('6) HNB - Mainstream Banding'!$A:$A,Summary!$A41,'6) HNB - Mainstream Banding'!I:I)+SUMIF('7) EYB&amp;HNB - EY High Needs'!$A:$A,Summary!$A41,'7) EYB&amp;HNB - EY High Needs'!E:E)+SUMIF('9) PPG 2016-17'!$A:$A,Summary!$A41,'9) PPG 2016-17'!I:I)+SUMIF('10) EFA 2016-17'!$A:$A,Summary!$A41,'10) EFA 2016-17'!H:H)+SUMIF('3) SB - One Off Reserve'!$A:$A,Summary!$A41,'3) SB - One Off Reserve'!F:F)+SUMIF('8) EYB - 2, 3&amp;4 YO'!$A:$A,Summary!$A41,'8) EYB - 2, 3&amp;4 YO'!Q:Q)</f>
        <v>700401.00740189373</v>
      </c>
      <c r="W41" s="87">
        <f>SUMIF('1) SB - All Schools ISB '!$C:$C,Summary!$A41,'1) SB - All Schools ISB '!O:O)+SUMIF('2) SB - Growth Fund'!$A:$A,Summary!$A41,'2) SB - Growth Fund'!K:K)+SUMIF('4) HNB - Special Sch, AP, ARPs'!$A:$A,Summary!$A41,'4) HNB - Special Sch, AP, ARPs'!T:T)+SUMIF('5) HNB - SEN Support Fund'!$A:$A,Summary!$A41,'5) HNB - SEN Support Fund'!P:P)+SUMIF('6) HNB - Mainstream Banding'!$A:$A,Summary!$A41,'6) HNB - Mainstream Banding'!J:J)+SUMIF('7) EYB&amp;HNB - EY High Needs'!$A:$A,Summary!$A41,'7) EYB&amp;HNB - EY High Needs'!F:F)+SUMIF('9) PPG 2016-17'!$A:$A,Summary!$A41,'9) PPG 2016-17'!J:J)+SUMIF('10) EFA 2016-17'!$A:$A,Summary!$A41,'10) EFA 2016-17'!I:I)+SUMIF('3) SB - One Off Reserve'!$A:$A,Summary!$A41,'3) SB - One Off Reserve'!G:G)+SUMIF('8) EYB - 2, 3&amp;4 YO'!$A:$A,Summary!$A41,'8) EYB - 2, 3&amp;4 YO'!R:R)</f>
        <v>700401.00740189373</v>
      </c>
      <c r="X41" s="87">
        <f>SUMIF('1) SB - All Schools ISB '!$C:$C,Summary!$A41,'1) SB - All Schools ISB '!P:P)+SUMIF('2) SB - Growth Fund'!$A:$A,Summary!$A41,'2) SB - Growth Fund'!L:L)+SUMIF('4) HNB - Special Sch, AP, ARPs'!$A:$A,Summary!$A41,'4) HNB - Special Sch, AP, ARPs'!U:U)+SUMIF('5) HNB - SEN Support Fund'!$A:$A,Summary!$A41,'5) HNB - SEN Support Fund'!Q:Q)+SUMIF('6) HNB - Mainstream Banding'!$A:$A,Summary!$A41,'6) HNB - Mainstream Banding'!K:K)+SUMIF('7) EYB&amp;HNB - EY High Needs'!$A:$A,Summary!$A41,'7) EYB&amp;HNB - EY High Needs'!G:G)+SUMIF('9) PPG 2016-17'!$A:$A,Summary!$A41,'9) PPG 2016-17'!K:K)+SUMIF('10) EFA 2016-17'!$A:$A,Summary!$A41,'10) EFA 2016-17'!J:J)+SUMIF('3) SB - One Off Reserve'!$A:$A,Summary!$A41,'3) SB - One Off Reserve'!H:H)+SUMIF('8) EYB - 2, 3&amp;4 YO'!$A:$A,Summary!$A41,'8) EYB - 2, 3&amp;4 YO'!S:S)</f>
        <v>700401.00740189373</v>
      </c>
      <c r="Y41" s="87">
        <f>SUMIF('1) SB - All Schools ISB '!$C:$C,Summary!$A41,'1) SB - All Schools ISB '!Q:Q)+SUMIF('2) SB - Growth Fund'!$A:$A,Summary!$A41,'2) SB - Growth Fund'!M:M)+SUMIF('4) HNB - Special Sch, AP, ARPs'!$A:$A,Summary!$A41,'4) HNB - Special Sch, AP, ARPs'!V:V)+SUMIF('5) HNB - SEN Support Fund'!$A:$A,Summary!$A41,'5) HNB - SEN Support Fund'!R:R)+SUMIF('6) HNB - Mainstream Banding'!$A:$A,Summary!$A41,'6) HNB - Mainstream Banding'!L:L)+SUMIF('7) EYB&amp;HNB - EY High Needs'!$A:$A,Summary!$A41,'7) EYB&amp;HNB - EY High Needs'!H:H)+SUMIF('9) PPG 2016-17'!$A:$A,Summary!$A41,'9) PPG 2016-17'!L:L)+SUMIF('10) EFA 2016-17'!$A:$A,Summary!$A41,'10) EFA 2016-17'!K:K)+SUMIF('3) SB - One Off Reserve'!$A:$A,Summary!$A41,'3) SB - One Off Reserve'!I:I)+SUMIF('8) EYB - 2, 3&amp;4 YO'!$A:$A,Summary!$A41,'8) EYB - 2, 3&amp;4 YO'!T:T)</f>
        <v>700401.00740189373</v>
      </c>
      <c r="Z41" s="87">
        <f>SUMIF('1) SB - All Schools ISB '!$C:$C,Summary!$A41,'1) SB - All Schools ISB '!R:R)+SUMIF('2) SB - Growth Fund'!$A:$A,Summary!$A41,'2) SB - Growth Fund'!N:N)+SUMIF('4) HNB - Special Sch, AP, ARPs'!$A:$A,Summary!$A41,'4) HNB - Special Sch, AP, ARPs'!W:W)+SUMIF('5) HNB - SEN Support Fund'!$A:$A,Summary!$A41,'5) HNB - SEN Support Fund'!S:S)+SUMIF('6) HNB - Mainstream Banding'!$A:$A,Summary!$A41,'6) HNB - Mainstream Banding'!M:M)+SUMIF('7) EYB&amp;HNB - EY High Needs'!$A:$A,Summary!$A41,'7) EYB&amp;HNB - EY High Needs'!I:I)+SUMIF('9) PPG 2016-17'!$A:$A,Summary!$A41,'9) PPG 2016-17'!M:M)+SUMIF('10) EFA 2016-17'!$A:$A,Summary!$A41,'10) EFA 2016-17'!L:L)+SUMIF('3) SB - One Off Reserve'!$A:$A,Summary!$A41,'3) SB - One Off Reserve'!J:J)+SUMIF('8) EYB - 2, 3&amp;4 YO'!$A:$A,Summary!$A41,'8) EYB - 2, 3&amp;4 YO'!U:U)</f>
        <v>700401.00740189373</v>
      </c>
      <c r="AA41" s="87">
        <f>SUMIF('1) SB - All Schools ISB '!$C:$C,Summary!$A41,'1) SB - All Schools ISB '!S:S)+SUMIF('2) SB - Growth Fund'!$A:$A,Summary!$A41,'2) SB - Growth Fund'!O:O)+SUMIF('4) HNB - Special Sch, AP, ARPs'!$A:$A,Summary!$A41,'4) HNB - Special Sch, AP, ARPs'!X:X)+SUMIF('5) HNB - SEN Support Fund'!$A:$A,Summary!$A41,'5) HNB - SEN Support Fund'!T:T)+SUMIF('6) HNB - Mainstream Banding'!$A:$A,Summary!$A41,'6) HNB - Mainstream Banding'!N:N)+SUMIF('7) EYB&amp;HNB - EY High Needs'!$A:$A,Summary!$A41,'7) EYB&amp;HNB - EY High Needs'!J:J)+SUMIF('9) PPG 2016-17'!$A:$A,Summary!$A41,'9) PPG 2016-17'!N:N)+SUMIF('10) EFA 2016-17'!$A:$A,Summary!$A41,'10) EFA 2016-17'!M:M)+SUMIF('3) SB - One Off Reserve'!$A:$A,Summary!$A41,'3) SB - One Off Reserve'!K:K)+SUMIF('8) EYB - 2, 3&amp;4 YO'!$A:$A,Summary!$A41,'8) EYB - 2, 3&amp;4 YO'!V:V)</f>
        <v>700401.00740189373</v>
      </c>
      <c r="AB41" s="87">
        <f>SUMIF('1) SB - All Schools ISB '!$C:$C,Summary!$A41,'1) SB - All Schools ISB '!T:T)+SUMIF('2) SB - Growth Fund'!$A:$A,Summary!$A41,'2) SB - Growth Fund'!P:P)+SUMIF('4) HNB - Special Sch, AP, ARPs'!$A:$A,Summary!$A41,'4) HNB - Special Sch, AP, ARPs'!Y:Y)+SUMIF('5) HNB - SEN Support Fund'!$A:$A,Summary!$A41,'5) HNB - SEN Support Fund'!U:U)+SUMIF('6) HNB - Mainstream Banding'!$A:$A,Summary!$A41,'6) HNB - Mainstream Banding'!O:O)+SUMIF('7) EYB&amp;HNB - EY High Needs'!$A:$A,Summary!$A41,'7) EYB&amp;HNB - EY High Needs'!K:K)+SUMIF('9) PPG 2016-17'!$A:$A,Summary!$A41,'9) PPG 2016-17'!O:O)+SUMIF('10) EFA 2016-17'!$A:$A,Summary!$A41,'10) EFA 2016-17'!N:N)+SUMIF('3) SB - One Off Reserve'!$A:$A,Summary!$A41,'3) SB - One Off Reserve'!L:L)+SUMIF('8) EYB - 2, 3&amp;4 YO'!$A:$A,Summary!$A41,'8) EYB - 2, 3&amp;4 YO'!W:W)</f>
        <v>700401.00740189373</v>
      </c>
      <c r="AC41" s="87">
        <f>SUMIF('1) SB - All Schools ISB '!$C:$C,Summary!$A41,'1) SB - All Schools ISB '!U:U)+SUMIF('2) SB - Growth Fund'!$A:$A,Summary!$A41,'2) SB - Growth Fund'!Q:Q)+SUMIF('4) HNB - Special Sch, AP, ARPs'!$A:$A,Summary!$A41,'4) HNB - Special Sch, AP, ARPs'!Z:Z)+SUMIF('5) HNB - SEN Support Fund'!$A:$A,Summary!$A41,'5) HNB - SEN Support Fund'!V:V)+SUMIF('6) HNB - Mainstream Banding'!$A:$A,Summary!$A41,'6) HNB - Mainstream Banding'!P:P)+SUMIF('7) EYB&amp;HNB - EY High Needs'!$A:$A,Summary!$A41,'7) EYB&amp;HNB - EY High Needs'!L:L)+SUMIF('9) PPG 2016-17'!$A:$A,Summary!$A41,'9) PPG 2016-17'!P:P)+SUMIF('10) EFA 2016-17'!$A:$A,Summary!$A41,'10) EFA 2016-17'!O:O)+SUMIF('3) SB - One Off Reserve'!$A:$A,Summary!$A41,'3) SB - One Off Reserve'!M:M)+SUMIF('8) EYB - 2, 3&amp;4 YO'!$A:$A,Summary!$A41,'8) EYB - 2, 3&amp;4 YO'!X:X)</f>
        <v>700401.00740189373</v>
      </c>
      <c r="AD41" s="87">
        <f>SUMIF('1) SB - All Schools ISB '!$C:$C,Summary!$A41,'1) SB - All Schools ISB '!V:V)+SUMIF('2) SB - Growth Fund'!$A:$A,Summary!$A41,'2) SB - Growth Fund'!R:R)+SUMIF('4) HNB - Special Sch, AP, ARPs'!$A:$A,Summary!$A41,'4) HNB - Special Sch, AP, ARPs'!AA:AA)+SUMIF('5) HNB - SEN Support Fund'!$A:$A,Summary!$A41,'5) HNB - SEN Support Fund'!W:W)+SUMIF('6) HNB - Mainstream Banding'!$A:$A,Summary!$A41,'6) HNB - Mainstream Banding'!Q:Q)+SUMIF('7) EYB&amp;HNB - EY High Needs'!$A:$A,Summary!$A41,'7) EYB&amp;HNB - EY High Needs'!M:M)+SUMIF('9) PPG 2016-17'!$A:$A,Summary!$A41,'9) PPG 2016-17'!Q:Q)+SUMIF('10) EFA 2016-17'!$A:$A,Summary!$A41,'10) EFA 2016-17'!P:P)+SUMIF('3) SB - One Off Reserve'!$A:$A,Summary!$A41,'3) SB - One Off Reserve'!N:N)+SUMIF('8) EYB - 2, 3&amp;4 YO'!$A:$A,Summary!$A41,'8) EYB - 2, 3&amp;4 YO'!Y:Y)</f>
        <v>700401.00740189373</v>
      </c>
      <c r="AE41" s="87">
        <f>SUMIF('1) SB - All Schools ISB '!$C:$C,Summary!$A41,'1) SB - All Schools ISB '!W:W)+SUMIF('2) SB - Growth Fund'!$A:$A,Summary!$A41,'2) SB - Growth Fund'!S:S)+SUMIF('4) HNB - Special Sch, AP, ARPs'!$A:$A,Summary!$A41,'4) HNB - Special Sch, AP, ARPs'!AB:AB)+SUMIF('5) HNB - SEN Support Fund'!$A:$A,Summary!$A41,'5) HNB - SEN Support Fund'!X:X)+SUMIF('6) HNB - Mainstream Banding'!$A:$A,Summary!$A41,'6) HNB - Mainstream Banding'!R:R)+SUMIF('7) EYB&amp;HNB - EY High Needs'!$A:$A,Summary!$A41,'7) EYB&amp;HNB - EY High Needs'!N:N)+SUMIF('9) PPG 2016-17'!$A:$A,Summary!$A41,'9) PPG 2016-17'!R:R)+SUMIF('10) EFA 2016-17'!$A:$A,Summary!$A41,'10) EFA 2016-17'!Q:Q)+SUMIF('3) SB - One Off Reserve'!$A:$A,Summary!$A41,'3) SB - One Off Reserve'!O:O)+SUMIF('8) EYB - 2, 3&amp;4 YO'!$A:$A,Summary!$A41,'8) EYB - 2, 3&amp;4 YO'!Z:Z)</f>
        <v>288400.41481254448</v>
      </c>
      <c r="AG41" s="96">
        <v>8262326.5758392327</v>
      </c>
      <c r="AH41" s="223">
        <v>8262326.5758392327</v>
      </c>
      <c r="AI41" s="223">
        <f t="shared" si="3"/>
        <v>8262326.5758392327</v>
      </c>
      <c r="AJ41" s="56">
        <f t="shared" si="4"/>
        <v>0</v>
      </c>
    </row>
    <row r="42" spans="1:36" ht="15" x14ac:dyDescent="0.25">
      <c r="A42" s="7">
        <v>3074036</v>
      </c>
      <c r="B42" s="37" t="s">
        <v>312</v>
      </c>
      <c r="C42" s="96">
        <f>SUMIF('1) SB - All Schools ISB '!C:C,Summary!A42,'1) SB - All Schools ISB '!K:K)</f>
        <v>5544424.2682906343</v>
      </c>
      <c r="D42" s="41">
        <f>SUMIF('4) HNB - Special Sch, AP, ARPs'!A:A,Summary!A42,'4) HNB - Special Sch, AP, ARPs'!C:C)</f>
        <v>35000</v>
      </c>
      <c r="E42" s="90">
        <f t="shared" si="0"/>
        <v>5579424.2682906343</v>
      </c>
      <c r="F42" s="88"/>
      <c r="G42" s="91">
        <f>SUMIF('6) HNB - Mainstream Banding'!A:A,Summary!A42,'6) HNB - Mainstream Banding'!E:E)</f>
        <v>90096.960192307699</v>
      </c>
      <c r="H42" s="41" t="s">
        <v>470</v>
      </c>
      <c r="I42" s="41">
        <f>SUMIF('5) HNB - SEN Support Fund'!A:A,Summary!A42,'5) HNB - SEN Support Fund'!L:L)</f>
        <v>0</v>
      </c>
      <c r="J42" s="41"/>
      <c r="K42" s="96">
        <f>SUMIF('8) EYB - 2, 3&amp;4 YO'!A:A,A42,'8) EYB - 2, 3&amp;4 YO'!N:N)</f>
        <v>0</v>
      </c>
      <c r="L42" s="96">
        <f>SUMIF('2) SB - Growth Fund'!A:A,Summary!A42,'2) SB - Growth Fund'!G:G)</f>
        <v>172500</v>
      </c>
      <c r="M42" s="96">
        <f>SUMIF('3) SB - One Off Reserve'!A:A,Summary!A42,'3) SB - One Off Reserve'!D:D)</f>
        <v>20720.815191373924</v>
      </c>
      <c r="N42" s="96">
        <f>SUMIF('10) EFA 2016-17'!A:A,Summary!A42,'10) EFA 2016-17'!C:C)</f>
        <v>857871</v>
      </c>
      <c r="O42" s="96">
        <f>SUMIF('10) EFA 2016-17'!A:A,Summary!A42,'10) EFA 2016-17'!D:D)</f>
        <v>17838</v>
      </c>
      <c r="P42" s="96">
        <f>SUMIF('9) PPG 2016-17'!A:A,Summary!A42,'9) PPG 2016-17'!F:F)</f>
        <v>232750</v>
      </c>
      <c r="Q42" s="96">
        <f t="shared" si="1"/>
        <v>1391776.7753836815</v>
      </c>
      <c r="R42" s="88"/>
      <c r="S42" s="96">
        <f t="shared" si="2"/>
        <v>6971201.0436743163</v>
      </c>
      <c r="T42" s="87">
        <f>SUMIF('1) SB - All Schools ISB '!$C:$C,Summary!$A42,'1) SB - All Schools ISB '!L:L)+SUMIF('2) SB - Growth Fund'!$A:$A,Summary!$A42,'2) SB - Growth Fund'!H:H)+SUMIF('4) HNB - Special Sch, AP, ARPs'!$A:$A,Summary!$A42,'4) HNB - Special Sch, AP, ARPs'!Q:Q)+SUMIF('5) HNB - SEN Support Fund'!$A:$A,Summary!$A42,'5) HNB - SEN Support Fund'!M:M)+SUMIF('6) HNB - Mainstream Banding'!$A:$A,Summary!$A42,'6) HNB - Mainstream Banding'!G:G)+SUMIF('7) EYB&amp;HNB - EY High Needs'!$A:$A,Summary!$A42,'7) EYB&amp;HNB - EY High Needs'!C:C)+SUMIF('9) PPG 2016-17'!$A:$A,Summary!$A42,'9) PPG 2016-17'!G:G)+SUMIF('10) EFA 2016-17'!$A:$A,Summary!$A42,'10) EFA 2016-17'!F:F)+SUMIF('3) SB - One Off Reserve'!$A:$A,Summary!$A42,'3) SB - One Off Reserve'!D:D)+SUMIF('8) EYB - 2, 3&amp;4 YO'!$A:$A,Summary!$A42,'8) EYB - 2, 3&amp;4 YO'!O:O)</f>
        <v>1003663.5414669123</v>
      </c>
      <c r="U42" s="87">
        <f>SUMIF('1) SB - All Schools ISB '!$C:$C,Summary!$A42,'1) SB - All Schools ISB '!M:M)+SUMIF('2) SB - Growth Fund'!$A:$A,Summary!$A42,'2) SB - Growth Fund'!I:I)+SUMIF('4) HNB - Special Sch, AP, ARPs'!$A:$A,Summary!$A42,'4) HNB - Special Sch, AP, ARPs'!R:R)+SUMIF('5) HNB - SEN Support Fund'!$A:$A,Summary!$A42,'5) HNB - SEN Support Fund'!N:N)+SUMIF('6) HNB - Mainstream Banding'!$A:$A,Summary!$A42,'6) HNB - Mainstream Banding'!H:H)+SUMIF('7) EYB&amp;HNB - EY High Needs'!$A:$A,Summary!$A42,'7) EYB&amp;HNB - EY High Needs'!D:D)+SUMIF('9) PPG 2016-17'!$A:$A,Summary!$A42,'9) PPG 2016-17'!H:H)+SUMIF('10) EFA 2016-17'!$A:$A,Summary!$A42,'10) EFA 2016-17'!G:G)+SUMIF('3) SB - One Off Reserve'!$A:$A,Summary!$A42,'3) SB - One Off Reserve'!E:E)+SUMIF('8) EYB - 2, 3&amp;4 YO'!$A:$A,Summary!$A42,'8) EYB - 2, 3&amp;4 YO'!P:P)</f>
        <v>573153.31942105014</v>
      </c>
      <c r="V42" s="87">
        <f>SUMIF('1) SB - All Schools ISB '!$C:$C,Summary!$A42,'1) SB - All Schools ISB '!N:N)+SUMIF('2) SB - Growth Fund'!$A:$A,Summary!$A42,'2) SB - Growth Fund'!J:J)+SUMIF('4) HNB - Special Sch, AP, ARPs'!$A:$A,Summary!$A42,'4) HNB - Special Sch, AP, ARPs'!S:S)+SUMIF('5) HNB - SEN Support Fund'!$A:$A,Summary!$A42,'5) HNB - SEN Support Fund'!O:O)+SUMIF('6) HNB - Mainstream Banding'!$A:$A,Summary!$A42,'6) HNB - Mainstream Banding'!I:I)+SUMIF('7) EYB&amp;HNB - EY High Needs'!$A:$A,Summary!$A42,'7) EYB&amp;HNB - EY High Needs'!E:E)+SUMIF('9) PPG 2016-17'!$A:$A,Summary!$A42,'9) PPG 2016-17'!I:I)+SUMIF('10) EFA 2016-17'!$A:$A,Summary!$A42,'10) EFA 2016-17'!H:H)+SUMIF('3) SB - One Off Reserve'!$A:$A,Summary!$A42,'3) SB - One Off Reserve'!F:F)+SUMIF('8) EYB - 2, 3&amp;4 YO'!$A:$A,Summary!$A42,'8) EYB - 2, 3&amp;4 YO'!Q:Q)</f>
        <v>573153.31942105014</v>
      </c>
      <c r="W42" s="87">
        <f>SUMIF('1) SB - All Schools ISB '!$C:$C,Summary!$A42,'1) SB - All Schools ISB '!O:O)+SUMIF('2) SB - Growth Fund'!$A:$A,Summary!$A42,'2) SB - Growth Fund'!K:K)+SUMIF('4) HNB - Special Sch, AP, ARPs'!$A:$A,Summary!$A42,'4) HNB - Special Sch, AP, ARPs'!T:T)+SUMIF('5) HNB - SEN Support Fund'!$A:$A,Summary!$A42,'5) HNB - SEN Support Fund'!P:P)+SUMIF('6) HNB - Mainstream Banding'!$A:$A,Summary!$A42,'6) HNB - Mainstream Banding'!J:J)+SUMIF('7) EYB&amp;HNB - EY High Needs'!$A:$A,Summary!$A42,'7) EYB&amp;HNB - EY High Needs'!F:F)+SUMIF('9) PPG 2016-17'!$A:$A,Summary!$A42,'9) PPG 2016-17'!J:J)+SUMIF('10) EFA 2016-17'!$A:$A,Summary!$A42,'10) EFA 2016-17'!I:I)+SUMIF('3) SB - One Off Reserve'!$A:$A,Summary!$A42,'3) SB - One Off Reserve'!G:G)+SUMIF('8) EYB - 2, 3&amp;4 YO'!$A:$A,Summary!$A42,'8) EYB - 2, 3&amp;4 YO'!R:R)</f>
        <v>573153.31942105014</v>
      </c>
      <c r="X42" s="87">
        <f>SUMIF('1) SB - All Schools ISB '!$C:$C,Summary!$A42,'1) SB - All Schools ISB '!P:P)+SUMIF('2) SB - Growth Fund'!$A:$A,Summary!$A42,'2) SB - Growth Fund'!L:L)+SUMIF('4) HNB - Special Sch, AP, ARPs'!$A:$A,Summary!$A42,'4) HNB - Special Sch, AP, ARPs'!U:U)+SUMIF('5) HNB - SEN Support Fund'!$A:$A,Summary!$A42,'5) HNB - SEN Support Fund'!Q:Q)+SUMIF('6) HNB - Mainstream Banding'!$A:$A,Summary!$A42,'6) HNB - Mainstream Banding'!K:K)+SUMIF('7) EYB&amp;HNB - EY High Needs'!$A:$A,Summary!$A42,'7) EYB&amp;HNB - EY High Needs'!G:G)+SUMIF('9) PPG 2016-17'!$A:$A,Summary!$A42,'9) PPG 2016-17'!K:K)+SUMIF('10) EFA 2016-17'!$A:$A,Summary!$A42,'10) EFA 2016-17'!J:J)+SUMIF('3) SB - One Off Reserve'!$A:$A,Summary!$A42,'3) SB - One Off Reserve'!H:H)+SUMIF('8) EYB - 2, 3&amp;4 YO'!$A:$A,Summary!$A42,'8) EYB - 2, 3&amp;4 YO'!S:S)</f>
        <v>573153.31942105014</v>
      </c>
      <c r="Y42" s="87">
        <f>SUMIF('1) SB - All Schools ISB '!$C:$C,Summary!$A42,'1) SB - All Schools ISB '!Q:Q)+SUMIF('2) SB - Growth Fund'!$A:$A,Summary!$A42,'2) SB - Growth Fund'!M:M)+SUMIF('4) HNB - Special Sch, AP, ARPs'!$A:$A,Summary!$A42,'4) HNB - Special Sch, AP, ARPs'!V:V)+SUMIF('5) HNB - SEN Support Fund'!$A:$A,Summary!$A42,'5) HNB - SEN Support Fund'!R:R)+SUMIF('6) HNB - Mainstream Banding'!$A:$A,Summary!$A42,'6) HNB - Mainstream Banding'!L:L)+SUMIF('7) EYB&amp;HNB - EY High Needs'!$A:$A,Summary!$A42,'7) EYB&amp;HNB - EY High Needs'!H:H)+SUMIF('9) PPG 2016-17'!$A:$A,Summary!$A42,'9) PPG 2016-17'!L:L)+SUMIF('10) EFA 2016-17'!$A:$A,Summary!$A42,'10) EFA 2016-17'!K:K)+SUMIF('3) SB - One Off Reserve'!$A:$A,Summary!$A42,'3) SB - One Off Reserve'!I:I)+SUMIF('8) EYB - 2, 3&amp;4 YO'!$A:$A,Summary!$A42,'8) EYB - 2, 3&amp;4 YO'!T:T)</f>
        <v>573153.31942105014</v>
      </c>
      <c r="Z42" s="87">
        <f>SUMIF('1) SB - All Schools ISB '!$C:$C,Summary!$A42,'1) SB - All Schools ISB '!R:R)+SUMIF('2) SB - Growth Fund'!$A:$A,Summary!$A42,'2) SB - Growth Fund'!N:N)+SUMIF('4) HNB - Special Sch, AP, ARPs'!$A:$A,Summary!$A42,'4) HNB - Special Sch, AP, ARPs'!W:W)+SUMIF('5) HNB - SEN Support Fund'!$A:$A,Summary!$A42,'5) HNB - SEN Support Fund'!S:S)+SUMIF('6) HNB - Mainstream Banding'!$A:$A,Summary!$A42,'6) HNB - Mainstream Banding'!M:M)+SUMIF('7) EYB&amp;HNB - EY High Needs'!$A:$A,Summary!$A42,'7) EYB&amp;HNB - EY High Needs'!I:I)+SUMIF('9) PPG 2016-17'!$A:$A,Summary!$A42,'9) PPG 2016-17'!M:M)+SUMIF('10) EFA 2016-17'!$A:$A,Summary!$A42,'10) EFA 2016-17'!L:L)+SUMIF('3) SB - One Off Reserve'!$A:$A,Summary!$A42,'3) SB - One Off Reserve'!J:J)+SUMIF('8) EYB - 2, 3&amp;4 YO'!$A:$A,Summary!$A42,'8) EYB - 2, 3&amp;4 YO'!U:U)</f>
        <v>573153.31942105014</v>
      </c>
      <c r="AA42" s="87">
        <f>SUMIF('1) SB - All Schools ISB '!$C:$C,Summary!$A42,'1) SB - All Schools ISB '!S:S)+SUMIF('2) SB - Growth Fund'!$A:$A,Summary!$A42,'2) SB - Growth Fund'!O:O)+SUMIF('4) HNB - Special Sch, AP, ARPs'!$A:$A,Summary!$A42,'4) HNB - Special Sch, AP, ARPs'!X:X)+SUMIF('5) HNB - SEN Support Fund'!$A:$A,Summary!$A42,'5) HNB - SEN Support Fund'!T:T)+SUMIF('6) HNB - Mainstream Banding'!$A:$A,Summary!$A42,'6) HNB - Mainstream Banding'!N:N)+SUMIF('7) EYB&amp;HNB - EY High Needs'!$A:$A,Summary!$A42,'7) EYB&amp;HNB - EY High Needs'!J:J)+SUMIF('9) PPG 2016-17'!$A:$A,Summary!$A42,'9) PPG 2016-17'!N:N)+SUMIF('10) EFA 2016-17'!$A:$A,Summary!$A42,'10) EFA 2016-17'!M:M)+SUMIF('3) SB - One Off Reserve'!$A:$A,Summary!$A42,'3) SB - One Off Reserve'!K:K)+SUMIF('8) EYB - 2, 3&amp;4 YO'!$A:$A,Summary!$A42,'8) EYB - 2, 3&amp;4 YO'!V:V)</f>
        <v>573153.31942105014</v>
      </c>
      <c r="AB42" s="87">
        <f>SUMIF('1) SB - All Schools ISB '!$C:$C,Summary!$A42,'1) SB - All Schools ISB '!T:T)+SUMIF('2) SB - Growth Fund'!$A:$A,Summary!$A42,'2) SB - Growth Fund'!P:P)+SUMIF('4) HNB - Special Sch, AP, ARPs'!$A:$A,Summary!$A42,'4) HNB - Special Sch, AP, ARPs'!Y:Y)+SUMIF('5) HNB - SEN Support Fund'!$A:$A,Summary!$A42,'5) HNB - SEN Support Fund'!U:U)+SUMIF('6) HNB - Mainstream Banding'!$A:$A,Summary!$A42,'6) HNB - Mainstream Banding'!O:O)+SUMIF('7) EYB&amp;HNB - EY High Needs'!$A:$A,Summary!$A42,'7) EYB&amp;HNB - EY High Needs'!K:K)+SUMIF('9) PPG 2016-17'!$A:$A,Summary!$A42,'9) PPG 2016-17'!O:O)+SUMIF('10) EFA 2016-17'!$A:$A,Summary!$A42,'10) EFA 2016-17'!N:N)+SUMIF('3) SB - One Off Reserve'!$A:$A,Summary!$A42,'3) SB - One Off Reserve'!L:L)+SUMIF('8) EYB - 2, 3&amp;4 YO'!$A:$A,Summary!$A42,'8) EYB - 2, 3&amp;4 YO'!W:W)</f>
        <v>573153.31942105014</v>
      </c>
      <c r="AC42" s="87">
        <f>SUMIF('1) SB - All Schools ISB '!$C:$C,Summary!$A42,'1) SB - All Schools ISB '!U:U)+SUMIF('2) SB - Growth Fund'!$A:$A,Summary!$A42,'2) SB - Growth Fund'!Q:Q)+SUMIF('4) HNB - Special Sch, AP, ARPs'!$A:$A,Summary!$A42,'4) HNB - Special Sch, AP, ARPs'!Z:Z)+SUMIF('5) HNB - SEN Support Fund'!$A:$A,Summary!$A42,'5) HNB - SEN Support Fund'!V:V)+SUMIF('6) HNB - Mainstream Banding'!$A:$A,Summary!$A42,'6) HNB - Mainstream Banding'!P:P)+SUMIF('7) EYB&amp;HNB - EY High Needs'!$A:$A,Summary!$A42,'7) EYB&amp;HNB - EY High Needs'!L:L)+SUMIF('9) PPG 2016-17'!$A:$A,Summary!$A42,'9) PPG 2016-17'!P:P)+SUMIF('10) EFA 2016-17'!$A:$A,Summary!$A42,'10) EFA 2016-17'!O:O)+SUMIF('3) SB - One Off Reserve'!$A:$A,Summary!$A42,'3) SB - One Off Reserve'!M:M)+SUMIF('8) EYB - 2, 3&amp;4 YO'!$A:$A,Summary!$A42,'8) EYB - 2, 3&amp;4 YO'!X:X)</f>
        <v>573153.31942105014</v>
      </c>
      <c r="AD42" s="87">
        <f>SUMIF('1) SB - All Schools ISB '!$C:$C,Summary!$A42,'1) SB - All Schools ISB '!V:V)+SUMIF('2) SB - Growth Fund'!$A:$A,Summary!$A42,'2) SB - Growth Fund'!R:R)+SUMIF('4) HNB - Special Sch, AP, ARPs'!$A:$A,Summary!$A42,'4) HNB - Special Sch, AP, ARPs'!AA:AA)+SUMIF('5) HNB - SEN Support Fund'!$A:$A,Summary!$A42,'5) HNB - SEN Support Fund'!W:W)+SUMIF('6) HNB - Mainstream Banding'!$A:$A,Summary!$A42,'6) HNB - Mainstream Banding'!Q:Q)+SUMIF('7) EYB&amp;HNB - EY High Needs'!$A:$A,Summary!$A42,'7) EYB&amp;HNB - EY High Needs'!M:M)+SUMIF('9) PPG 2016-17'!$A:$A,Summary!$A42,'9) PPG 2016-17'!Q:Q)+SUMIF('10) EFA 2016-17'!$A:$A,Summary!$A42,'10) EFA 2016-17'!P:P)+SUMIF('3) SB - One Off Reserve'!$A:$A,Summary!$A42,'3) SB - One Off Reserve'!N:N)+SUMIF('8) EYB - 2, 3&amp;4 YO'!$A:$A,Summary!$A42,'8) EYB - 2, 3&amp;4 YO'!Y:Y)</f>
        <v>573153.31942105014</v>
      </c>
      <c r="AE42" s="87">
        <f>SUMIF('1) SB - All Schools ISB '!$C:$C,Summary!$A42,'1) SB - All Schools ISB '!W:W)+SUMIF('2) SB - Growth Fund'!$A:$A,Summary!$A42,'2) SB - Growth Fund'!S:S)+SUMIF('4) HNB - Special Sch, AP, ARPs'!$A:$A,Summary!$A42,'4) HNB - Special Sch, AP, ARPs'!AB:AB)+SUMIF('5) HNB - SEN Support Fund'!$A:$A,Summary!$A42,'5) HNB - SEN Support Fund'!X:X)+SUMIF('6) HNB - Mainstream Banding'!$A:$A,Summary!$A42,'6) HNB - Mainstream Banding'!R:R)+SUMIF('7) EYB&amp;HNB - EY High Needs'!$A:$A,Summary!$A42,'7) EYB&amp;HNB - EY High Needs'!N:N)+SUMIF('9) PPG 2016-17'!$A:$A,Summary!$A42,'9) PPG 2016-17'!R:R)+SUMIF('10) EFA 2016-17'!$A:$A,Summary!$A42,'10) EFA 2016-17'!Q:Q)+SUMIF('3) SB - One Off Reserve'!$A:$A,Summary!$A42,'3) SB - One Off Reserve'!O:O)+SUMIF('8) EYB - 2, 3&amp;4 YO'!$A:$A,Summary!$A42,'8) EYB - 2, 3&amp;4 YO'!Z:Z)</f>
        <v>236004.30799690299</v>
      </c>
      <c r="AG42" s="96">
        <v>6971201.0436743163</v>
      </c>
      <c r="AH42" s="223">
        <v>6971201.0436743163</v>
      </c>
      <c r="AI42" s="223">
        <f t="shared" si="3"/>
        <v>6971201.0436743163</v>
      </c>
      <c r="AJ42" s="56">
        <f t="shared" si="4"/>
        <v>0</v>
      </c>
    </row>
    <row r="43" spans="1:36" ht="15" x14ac:dyDescent="0.25">
      <c r="A43" s="7">
        <v>3074031</v>
      </c>
      <c r="B43" s="37" t="s">
        <v>395</v>
      </c>
      <c r="C43" s="96">
        <f>SUMIF('1) SB - All Schools ISB '!C:C,Summary!A43,'1) SB - All Schools ISB '!K:K)</f>
        <v>7438278.2699655881</v>
      </c>
      <c r="D43" s="41">
        <f>SUMIF('4) HNB - Special Sch, AP, ARPs'!A:A,Summary!A43,'4) HNB - Special Sch, AP, ARPs'!C:C)</f>
        <v>0</v>
      </c>
      <c r="E43" s="90">
        <f t="shared" si="0"/>
        <v>7438278.2699655881</v>
      </c>
      <c r="F43" s="88"/>
      <c r="G43" s="91">
        <f>SUMIF('6) HNB - Mainstream Banding'!A:A,Summary!A43,'6) HNB - Mainstream Banding'!E:E)</f>
        <v>89754.664230769238</v>
      </c>
      <c r="H43" s="41">
        <f>SUMIF('4) HNB - Special Sch, AP, ARPs'!A:A,Summary!A43,'4) HNB - Special Sch, AP, ARPs'!E:E)+SUMIF('4) HNB - Special Sch, AP, ARPs'!A:A,Summary!A43,'4) HNB - Special Sch, AP, ARPs'!F:F)</f>
        <v>0</v>
      </c>
      <c r="I43" s="41">
        <f>SUMIF('5) HNB - SEN Support Fund'!A:A,Summary!A43,'5) HNB - SEN Support Fund'!L:L)</f>
        <v>0</v>
      </c>
      <c r="J43" s="41"/>
      <c r="K43" s="96">
        <f>SUMIF('8) EYB - 2, 3&amp;4 YO'!A:A,A43,'8) EYB - 2, 3&amp;4 YO'!N:N)</f>
        <v>0</v>
      </c>
      <c r="L43" s="96">
        <f>SUMIF('2) SB - Growth Fund'!A:A,Summary!A43,'2) SB - Growth Fund'!G:G)</f>
        <v>0</v>
      </c>
      <c r="M43" s="96">
        <f>SUMIF('3) SB - One Off Reserve'!A:A,Summary!A43,'3) SB - One Off Reserve'!D:D)</f>
        <v>25712.266624113799</v>
      </c>
      <c r="N43" s="96">
        <f>SUMIF('10) EFA 2016-17'!A:A,Summary!A43,'10) EFA 2016-17'!C:C)</f>
        <v>0</v>
      </c>
      <c r="O43" s="96">
        <f>SUMIF('10) EFA 2016-17'!A:A,Summary!A43,'10) EFA 2016-17'!D:D)</f>
        <v>0</v>
      </c>
      <c r="P43" s="96">
        <f>SUMIF('9) PPG 2016-17'!A:A,Summary!A43,'9) PPG 2016-17'!F:F)</f>
        <v>0</v>
      </c>
      <c r="Q43" s="96">
        <f t="shared" si="1"/>
        <v>115466.93085488304</v>
      </c>
      <c r="R43" s="88"/>
      <c r="S43" s="96">
        <f t="shared" si="2"/>
        <v>7553745.2008204712</v>
      </c>
      <c r="T43" s="87">
        <f>SUMIF('1) SB - All Schools ISB '!$C:$C,Summary!$A43,'1) SB - All Schools ISB '!L:L)+SUMIF('2) SB - Growth Fund'!$A:$A,Summary!$A43,'2) SB - Growth Fund'!H:H)+SUMIF('4) HNB - Special Sch, AP, ARPs'!$A:$A,Summary!$A43,'4) HNB - Special Sch, AP, ARPs'!Q:Q)+SUMIF('5) HNB - SEN Support Fund'!$A:$A,Summary!$A43,'5) HNB - SEN Support Fund'!M:M)+SUMIF('6) HNB - Mainstream Banding'!$A:$A,Summary!$A43,'6) HNB - Mainstream Banding'!G:G)+SUMIF('7) EYB&amp;HNB - EY High Needs'!$A:$A,Summary!$A43,'7) EYB&amp;HNB - EY High Needs'!C:C)+SUMIF('9) PPG 2016-17'!$A:$A,Summary!$A43,'9) PPG 2016-17'!G:G)+SUMIF('10) EFA 2016-17'!$A:$A,Summary!$A43,'10) EFA 2016-17'!F:F)+SUMIF('3) SB - One Off Reserve'!$A:$A,Summary!$A43,'3) SB - One Off Reserve'!D:D)+SUMIF('8) EYB - 2, 3&amp;4 YO'!$A:$A,Summary!$A43,'8) EYB - 2, 3&amp;4 YO'!O:O)</f>
        <v>36034.053010652264</v>
      </c>
      <c r="U43" s="87">
        <f>SUMIF('1) SB - All Schools ISB '!$C:$C,Summary!$A43,'1) SB - All Schools ISB '!M:M)+SUMIF('2) SB - Growth Fund'!$A:$A,Summary!$A43,'2) SB - Growth Fund'!I:I)+SUMIF('4) HNB - Special Sch, AP, ARPs'!$A:$A,Summary!$A43,'4) HNB - Special Sch, AP, ARPs'!R:R)+SUMIF('5) HNB - SEN Support Fund'!$A:$A,Summary!$A43,'5) HNB - SEN Support Fund'!N:N)+SUMIF('6) HNB - Mainstream Banding'!$A:$A,Summary!$A43,'6) HNB - Mainstream Banding'!H:H)+SUMIF('7) EYB&amp;HNB - EY High Needs'!$A:$A,Summary!$A43,'7) EYB&amp;HNB - EY High Needs'!D:D)+SUMIF('9) PPG 2016-17'!$A:$A,Summary!$A43,'9) PPG 2016-17'!H:H)+SUMIF('10) EFA 2016-17'!$A:$A,Summary!$A43,'10) EFA 2016-17'!G:G)+SUMIF('3) SB - One Off Reserve'!$A:$A,Summary!$A43,'3) SB - One Off Reserve'!E:E)+SUMIF('8) EYB - 2, 3&amp;4 YO'!$A:$A,Summary!$A43,'8) EYB - 2, 3&amp;4 YO'!P:P)</f>
        <v>7629.1464596153855</v>
      </c>
      <c r="V43" s="87">
        <f>SUMIF('1) SB - All Schools ISB '!$C:$C,Summary!$A43,'1) SB - All Schools ISB '!N:N)+SUMIF('2) SB - Growth Fund'!$A:$A,Summary!$A43,'2) SB - Growth Fund'!J:J)+SUMIF('4) HNB - Special Sch, AP, ARPs'!$A:$A,Summary!$A43,'4) HNB - Special Sch, AP, ARPs'!S:S)+SUMIF('5) HNB - SEN Support Fund'!$A:$A,Summary!$A43,'5) HNB - SEN Support Fund'!O:O)+SUMIF('6) HNB - Mainstream Banding'!$A:$A,Summary!$A43,'6) HNB - Mainstream Banding'!I:I)+SUMIF('7) EYB&amp;HNB - EY High Needs'!$A:$A,Summary!$A43,'7) EYB&amp;HNB - EY High Needs'!E:E)+SUMIF('9) PPG 2016-17'!$A:$A,Summary!$A43,'9) PPG 2016-17'!I:I)+SUMIF('10) EFA 2016-17'!$A:$A,Summary!$A43,'10) EFA 2016-17'!H:H)+SUMIF('3) SB - One Off Reserve'!$A:$A,Summary!$A43,'3) SB - One Off Reserve'!F:F)+SUMIF('8) EYB - 2, 3&amp;4 YO'!$A:$A,Summary!$A43,'8) EYB - 2, 3&amp;4 YO'!Q:Q)</f>
        <v>7629.1464596153855</v>
      </c>
      <c r="W43" s="87">
        <f>SUMIF('1) SB - All Schools ISB '!$C:$C,Summary!$A43,'1) SB - All Schools ISB '!O:O)+SUMIF('2) SB - Growth Fund'!$A:$A,Summary!$A43,'2) SB - Growth Fund'!K:K)+SUMIF('4) HNB - Special Sch, AP, ARPs'!$A:$A,Summary!$A43,'4) HNB - Special Sch, AP, ARPs'!T:T)+SUMIF('5) HNB - SEN Support Fund'!$A:$A,Summary!$A43,'5) HNB - SEN Support Fund'!P:P)+SUMIF('6) HNB - Mainstream Banding'!$A:$A,Summary!$A43,'6) HNB - Mainstream Banding'!J:J)+SUMIF('7) EYB&amp;HNB - EY High Needs'!$A:$A,Summary!$A43,'7) EYB&amp;HNB - EY High Needs'!F:F)+SUMIF('9) PPG 2016-17'!$A:$A,Summary!$A43,'9) PPG 2016-17'!J:J)+SUMIF('10) EFA 2016-17'!$A:$A,Summary!$A43,'10) EFA 2016-17'!I:I)+SUMIF('3) SB - One Off Reserve'!$A:$A,Summary!$A43,'3) SB - One Off Reserve'!G:G)+SUMIF('8) EYB - 2, 3&amp;4 YO'!$A:$A,Summary!$A43,'8) EYB - 2, 3&amp;4 YO'!R:R)</f>
        <v>7629.1464596153855</v>
      </c>
      <c r="X43" s="87">
        <f>SUMIF('1) SB - All Schools ISB '!$C:$C,Summary!$A43,'1) SB - All Schools ISB '!P:P)+SUMIF('2) SB - Growth Fund'!$A:$A,Summary!$A43,'2) SB - Growth Fund'!L:L)+SUMIF('4) HNB - Special Sch, AP, ARPs'!$A:$A,Summary!$A43,'4) HNB - Special Sch, AP, ARPs'!U:U)+SUMIF('5) HNB - SEN Support Fund'!$A:$A,Summary!$A43,'5) HNB - SEN Support Fund'!Q:Q)+SUMIF('6) HNB - Mainstream Banding'!$A:$A,Summary!$A43,'6) HNB - Mainstream Banding'!K:K)+SUMIF('7) EYB&amp;HNB - EY High Needs'!$A:$A,Summary!$A43,'7) EYB&amp;HNB - EY High Needs'!G:G)+SUMIF('9) PPG 2016-17'!$A:$A,Summary!$A43,'9) PPG 2016-17'!K:K)+SUMIF('10) EFA 2016-17'!$A:$A,Summary!$A43,'10) EFA 2016-17'!J:J)+SUMIF('3) SB - One Off Reserve'!$A:$A,Summary!$A43,'3) SB - One Off Reserve'!H:H)+SUMIF('8) EYB - 2, 3&amp;4 YO'!$A:$A,Summary!$A43,'8) EYB - 2, 3&amp;4 YO'!S:S)</f>
        <v>7629.1464596153855</v>
      </c>
      <c r="Y43" s="87">
        <f>SUMIF('1) SB - All Schools ISB '!$C:$C,Summary!$A43,'1) SB - All Schools ISB '!Q:Q)+SUMIF('2) SB - Growth Fund'!$A:$A,Summary!$A43,'2) SB - Growth Fund'!M:M)+SUMIF('4) HNB - Special Sch, AP, ARPs'!$A:$A,Summary!$A43,'4) HNB - Special Sch, AP, ARPs'!V:V)+SUMIF('5) HNB - SEN Support Fund'!$A:$A,Summary!$A43,'5) HNB - SEN Support Fund'!R:R)+SUMIF('6) HNB - Mainstream Banding'!$A:$A,Summary!$A43,'6) HNB - Mainstream Banding'!L:L)+SUMIF('7) EYB&amp;HNB - EY High Needs'!$A:$A,Summary!$A43,'7) EYB&amp;HNB - EY High Needs'!H:H)+SUMIF('9) PPG 2016-17'!$A:$A,Summary!$A43,'9) PPG 2016-17'!L:L)+SUMIF('10) EFA 2016-17'!$A:$A,Summary!$A43,'10) EFA 2016-17'!K:K)+SUMIF('3) SB - One Off Reserve'!$A:$A,Summary!$A43,'3) SB - One Off Reserve'!I:I)+SUMIF('8) EYB - 2, 3&amp;4 YO'!$A:$A,Summary!$A43,'8) EYB - 2, 3&amp;4 YO'!T:T)</f>
        <v>7629.1464596153855</v>
      </c>
      <c r="Z43" s="87">
        <f>SUMIF('1) SB - All Schools ISB '!$C:$C,Summary!$A43,'1) SB - All Schools ISB '!R:R)+SUMIF('2) SB - Growth Fund'!$A:$A,Summary!$A43,'2) SB - Growth Fund'!N:N)+SUMIF('4) HNB - Special Sch, AP, ARPs'!$A:$A,Summary!$A43,'4) HNB - Special Sch, AP, ARPs'!W:W)+SUMIF('5) HNB - SEN Support Fund'!$A:$A,Summary!$A43,'5) HNB - SEN Support Fund'!S:S)+SUMIF('6) HNB - Mainstream Banding'!$A:$A,Summary!$A43,'6) HNB - Mainstream Banding'!M:M)+SUMIF('7) EYB&amp;HNB - EY High Needs'!$A:$A,Summary!$A43,'7) EYB&amp;HNB - EY High Needs'!I:I)+SUMIF('9) PPG 2016-17'!$A:$A,Summary!$A43,'9) PPG 2016-17'!M:M)+SUMIF('10) EFA 2016-17'!$A:$A,Summary!$A43,'10) EFA 2016-17'!L:L)+SUMIF('3) SB - One Off Reserve'!$A:$A,Summary!$A43,'3) SB - One Off Reserve'!J:J)+SUMIF('8) EYB - 2, 3&amp;4 YO'!$A:$A,Summary!$A43,'8) EYB - 2, 3&amp;4 YO'!U:U)</f>
        <v>7629.1464596153855</v>
      </c>
      <c r="AA43" s="87">
        <f>SUMIF('1) SB - All Schools ISB '!$C:$C,Summary!$A43,'1) SB - All Schools ISB '!S:S)+SUMIF('2) SB - Growth Fund'!$A:$A,Summary!$A43,'2) SB - Growth Fund'!O:O)+SUMIF('4) HNB - Special Sch, AP, ARPs'!$A:$A,Summary!$A43,'4) HNB - Special Sch, AP, ARPs'!X:X)+SUMIF('5) HNB - SEN Support Fund'!$A:$A,Summary!$A43,'5) HNB - SEN Support Fund'!T:T)+SUMIF('6) HNB - Mainstream Banding'!$A:$A,Summary!$A43,'6) HNB - Mainstream Banding'!N:N)+SUMIF('7) EYB&amp;HNB - EY High Needs'!$A:$A,Summary!$A43,'7) EYB&amp;HNB - EY High Needs'!J:J)+SUMIF('9) PPG 2016-17'!$A:$A,Summary!$A43,'9) PPG 2016-17'!N:N)+SUMIF('10) EFA 2016-17'!$A:$A,Summary!$A43,'10) EFA 2016-17'!M:M)+SUMIF('3) SB - One Off Reserve'!$A:$A,Summary!$A43,'3) SB - One Off Reserve'!K:K)+SUMIF('8) EYB - 2, 3&amp;4 YO'!$A:$A,Summary!$A43,'8) EYB - 2, 3&amp;4 YO'!V:V)</f>
        <v>7629.1464596153855</v>
      </c>
      <c r="AB43" s="87">
        <f>SUMIF('1) SB - All Schools ISB '!$C:$C,Summary!$A43,'1) SB - All Schools ISB '!T:T)+SUMIF('2) SB - Growth Fund'!$A:$A,Summary!$A43,'2) SB - Growth Fund'!P:P)+SUMIF('4) HNB - Special Sch, AP, ARPs'!$A:$A,Summary!$A43,'4) HNB - Special Sch, AP, ARPs'!Y:Y)+SUMIF('5) HNB - SEN Support Fund'!$A:$A,Summary!$A43,'5) HNB - SEN Support Fund'!U:U)+SUMIF('6) HNB - Mainstream Banding'!$A:$A,Summary!$A43,'6) HNB - Mainstream Banding'!O:O)+SUMIF('7) EYB&amp;HNB - EY High Needs'!$A:$A,Summary!$A43,'7) EYB&amp;HNB - EY High Needs'!K:K)+SUMIF('9) PPG 2016-17'!$A:$A,Summary!$A43,'9) PPG 2016-17'!O:O)+SUMIF('10) EFA 2016-17'!$A:$A,Summary!$A43,'10) EFA 2016-17'!N:N)+SUMIF('3) SB - One Off Reserve'!$A:$A,Summary!$A43,'3) SB - One Off Reserve'!L:L)+SUMIF('8) EYB - 2, 3&amp;4 YO'!$A:$A,Summary!$A43,'8) EYB - 2, 3&amp;4 YO'!W:W)</f>
        <v>7629.1464596153855</v>
      </c>
      <c r="AC43" s="87">
        <f>SUMIF('1) SB - All Schools ISB '!$C:$C,Summary!$A43,'1) SB - All Schools ISB '!U:U)+SUMIF('2) SB - Growth Fund'!$A:$A,Summary!$A43,'2) SB - Growth Fund'!Q:Q)+SUMIF('4) HNB - Special Sch, AP, ARPs'!$A:$A,Summary!$A43,'4) HNB - Special Sch, AP, ARPs'!Z:Z)+SUMIF('5) HNB - SEN Support Fund'!$A:$A,Summary!$A43,'5) HNB - SEN Support Fund'!V:V)+SUMIF('6) HNB - Mainstream Banding'!$A:$A,Summary!$A43,'6) HNB - Mainstream Banding'!P:P)+SUMIF('7) EYB&amp;HNB - EY High Needs'!$A:$A,Summary!$A43,'7) EYB&amp;HNB - EY High Needs'!L:L)+SUMIF('9) PPG 2016-17'!$A:$A,Summary!$A43,'9) PPG 2016-17'!P:P)+SUMIF('10) EFA 2016-17'!$A:$A,Summary!$A43,'10) EFA 2016-17'!O:O)+SUMIF('3) SB - One Off Reserve'!$A:$A,Summary!$A43,'3) SB - One Off Reserve'!M:M)+SUMIF('8) EYB - 2, 3&amp;4 YO'!$A:$A,Summary!$A43,'8) EYB - 2, 3&amp;4 YO'!X:X)</f>
        <v>7629.1464596153855</v>
      </c>
      <c r="AD43" s="87">
        <f>SUMIF('1) SB - All Schools ISB '!$C:$C,Summary!$A43,'1) SB - All Schools ISB '!V:V)+SUMIF('2) SB - Growth Fund'!$A:$A,Summary!$A43,'2) SB - Growth Fund'!R:R)+SUMIF('4) HNB - Special Sch, AP, ARPs'!$A:$A,Summary!$A43,'4) HNB - Special Sch, AP, ARPs'!AA:AA)+SUMIF('5) HNB - SEN Support Fund'!$A:$A,Summary!$A43,'5) HNB - SEN Support Fund'!W:W)+SUMIF('6) HNB - Mainstream Banding'!$A:$A,Summary!$A43,'6) HNB - Mainstream Banding'!Q:Q)+SUMIF('7) EYB&amp;HNB - EY High Needs'!$A:$A,Summary!$A43,'7) EYB&amp;HNB - EY High Needs'!M:M)+SUMIF('9) PPG 2016-17'!$A:$A,Summary!$A43,'9) PPG 2016-17'!Q:Q)+SUMIF('10) EFA 2016-17'!$A:$A,Summary!$A43,'10) EFA 2016-17'!P:P)+SUMIF('3) SB - One Off Reserve'!$A:$A,Summary!$A43,'3) SB - One Off Reserve'!N:N)+SUMIF('8) EYB - 2, 3&amp;4 YO'!$A:$A,Summary!$A43,'8) EYB - 2, 3&amp;4 YO'!Y:Y)</f>
        <v>7629.1464596153855</v>
      </c>
      <c r="AE43" s="87">
        <f>SUMIF('1) SB - All Schools ISB '!$C:$C,Summary!$A43,'1) SB - All Schools ISB '!W:W)+SUMIF('2) SB - Growth Fund'!$A:$A,Summary!$A43,'2) SB - Growth Fund'!S:S)+SUMIF('4) HNB - Special Sch, AP, ARPs'!$A:$A,Summary!$A43,'4) HNB - Special Sch, AP, ARPs'!AB:AB)+SUMIF('5) HNB - SEN Support Fund'!$A:$A,Summary!$A43,'5) HNB - SEN Support Fund'!X:X)+SUMIF('6) HNB - Mainstream Banding'!$A:$A,Summary!$A43,'6) HNB - Mainstream Banding'!R:R)+SUMIF('7) EYB&amp;HNB - EY High Needs'!$A:$A,Summary!$A43,'7) EYB&amp;HNB - EY High Needs'!N:N)+SUMIF('9) PPG 2016-17'!$A:$A,Summary!$A43,'9) PPG 2016-17'!R:R)+SUMIF('10) EFA 2016-17'!$A:$A,Summary!$A43,'10) EFA 2016-17'!Q:Q)+SUMIF('3) SB - One Off Reserve'!$A:$A,Summary!$A43,'3) SB - One Off Reserve'!O:O)+SUMIF('8) EYB - 2, 3&amp;4 YO'!$A:$A,Summary!$A43,'8) EYB - 2, 3&amp;4 YO'!Z:Z)</f>
        <v>3141.4132480769235</v>
      </c>
      <c r="AG43" s="96">
        <v>7553745.2008204712</v>
      </c>
      <c r="AH43" s="223">
        <v>7553745.2008204712</v>
      </c>
      <c r="AI43" s="223">
        <f t="shared" si="3"/>
        <v>7553745.2008204712</v>
      </c>
      <c r="AJ43" s="56">
        <f t="shared" si="4"/>
        <v>0</v>
      </c>
    </row>
    <row r="44" spans="1:36" ht="15" x14ac:dyDescent="0.25">
      <c r="A44" s="7">
        <v>3072180</v>
      </c>
      <c r="B44" s="37" t="s">
        <v>313</v>
      </c>
      <c r="C44" s="96">
        <f>SUMIF('1) SB - All Schools ISB '!C:C,Summary!A44,'1) SB - All Schools ISB '!K:K)</f>
        <v>2966568.1249532457</v>
      </c>
      <c r="D44" s="41">
        <f>SUMIF('4) HNB - Special Sch, AP, ARPs'!A:A,Summary!A44,'4) HNB - Special Sch, AP, ARPs'!C:C)</f>
        <v>0</v>
      </c>
      <c r="E44" s="90">
        <f t="shared" si="0"/>
        <v>2966568.1249532457</v>
      </c>
      <c r="F44" s="88"/>
      <c r="G44" s="91">
        <f>SUMIF('6) HNB - Mainstream Banding'!A:A,Summary!A44,'6) HNB - Mainstream Banding'!E:E)</f>
        <v>19155.02</v>
      </c>
      <c r="H44" s="41">
        <f>SUMIF('4) HNB - Special Sch, AP, ARPs'!A:A,Summary!A44,'4) HNB - Special Sch, AP, ARPs'!E:E)+SUMIF('4) HNB - Special Sch, AP, ARPs'!A:A,Summary!A44,'4) HNB - Special Sch, AP, ARPs'!F:F)</f>
        <v>0</v>
      </c>
      <c r="I44" s="41">
        <f>SUMIF('5) HNB - SEN Support Fund'!A:A,Summary!A44,'5) HNB - SEN Support Fund'!L:L)</f>
        <v>0</v>
      </c>
      <c r="J44" s="41">
        <f>'7) EYB&amp;HNB - EY High Needs'!C9</f>
        <v>53000</v>
      </c>
      <c r="K44" s="96">
        <f>SUMIF('8) EYB - 2, 3&amp;4 YO'!A:A,A44,'8) EYB - 2, 3&amp;4 YO'!N:N)</f>
        <v>262956</v>
      </c>
      <c r="L44" s="96">
        <f>SUMIF('2) SB - Growth Fund'!A:A,Summary!A44,'2) SB - Growth Fund'!G:G)</f>
        <v>0</v>
      </c>
      <c r="M44" s="96">
        <f>SUMIF('3) SB - One Off Reserve'!A:A,Summary!A44,'3) SB - One Off Reserve'!D:D)</f>
        <v>6595.8465361205463</v>
      </c>
      <c r="N44" s="96">
        <f>SUMIF('10) EFA 2016-17'!A:A,Summary!A44,'10) EFA 2016-17'!C:C)</f>
        <v>0</v>
      </c>
      <c r="O44" s="96">
        <f>SUMIF('10) EFA 2016-17'!A:A,Summary!A44,'10) EFA 2016-17'!D:D)</f>
        <v>0</v>
      </c>
      <c r="P44" s="96">
        <f>SUMIF('9) PPG 2016-17'!A:A,Summary!A44,'9) PPG 2016-17'!F:F)</f>
        <v>207080</v>
      </c>
      <c r="Q44" s="96">
        <f t="shared" si="1"/>
        <v>548786.86653612065</v>
      </c>
      <c r="R44" s="88"/>
      <c r="S44" s="96">
        <f t="shared" si="2"/>
        <v>3515354.9914893666</v>
      </c>
      <c r="T44" s="87">
        <f>SUMIF('1) SB - All Schools ISB '!$C:$C,Summary!$A44,'1) SB - All Schools ISB '!L:L)+SUMIF('2) SB - Growth Fund'!$A:$A,Summary!$A44,'2) SB - Growth Fund'!H:H)+SUMIF('4) HNB - Special Sch, AP, ARPs'!$A:$A,Summary!$A44,'4) HNB - Special Sch, AP, ARPs'!Q:Q)+SUMIF('5) HNB - SEN Support Fund'!$A:$A,Summary!$A44,'5) HNB - SEN Support Fund'!M:M)+SUMIF('6) HNB - Mainstream Banding'!$A:$A,Summary!$A44,'6) HNB - Mainstream Banding'!G:G)+SUMIF('7) EYB&amp;HNB - EY High Needs'!$A:$A,Summary!$A44,'7) EYB&amp;HNB - EY High Needs'!C:C)+SUMIF('9) PPG 2016-17'!$A:$A,Summary!$A44,'9) PPG 2016-17'!G:G)+SUMIF('10) EFA 2016-17'!$A:$A,Summary!$A44,'10) EFA 2016-17'!F:F)+SUMIF('3) SB - One Off Reserve'!$A:$A,Summary!$A44,'3) SB - One Off Reserve'!D:D)+SUMIF('8) EYB - 2, 3&amp;4 YO'!$A:$A,Summary!$A44,'8) EYB - 2, 3&amp;4 YO'!O:O)</f>
        <v>457008.14820574387</v>
      </c>
      <c r="U44" s="87">
        <f>SUMIF('1) SB - All Schools ISB '!$C:$C,Summary!$A44,'1) SB - All Schools ISB '!M:M)+SUMIF('2) SB - Growth Fund'!$A:$A,Summary!$A44,'2) SB - Growth Fund'!I:I)+SUMIF('4) HNB - Special Sch, AP, ARPs'!$A:$A,Summary!$A44,'4) HNB - Special Sch, AP, ARPs'!R:R)+SUMIF('5) HNB - SEN Support Fund'!$A:$A,Summary!$A44,'5) HNB - SEN Support Fund'!N:N)+SUMIF('6) HNB - Mainstream Banding'!$A:$A,Summary!$A44,'6) HNB - Mainstream Banding'!H:H)+SUMIF('7) EYB&amp;HNB - EY High Needs'!$A:$A,Summary!$A44,'7) EYB&amp;HNB - EY High Needs'!D:D)+SUMIF('9) PPG 2016-17'!$A:$A,Summary!$A44,'9) PPG 2016-17'!H:H)+SUMIF('10) EFA 2016-17'!$A:$A,Summary!$A44,'10) EFA 2016-17'!G:G)+SUMIF('3) SB - One Off Reserve'!$A:$A,Summary!$A44,'3) SB - One Off Reserve'!E:E)+SUMIF('8) EYB - 2, 3&amp;4 YO'!$A:$A,Summary!$A44,'8) EYB - 2, 3&amp;4 YO'!P:P)</f>
        <v>293739.5273210259</v>
      </c>
      <c r="V44" s="87">
        <f>SUMIF('1) SB - All Schools ISB '!$C:$C,Summary!$A44,'1) SB - All Schools ISB '!N:N)+SUMIF('2) SB - Growth Fund'!$A:$A,Summary!$A44,'2) SB - Growth Fund'!J:J)+SUMIF('4) HNB - Special Sch, AP, ARPs'!$A:$A,Summary!$A44,'4) HNB - Special Sch, AP, ARPs'!S:S)+SUMIF('5) HNB - SEN Support Fund'!$A:$A,Summary!$A44,'5) HNB - SEN Support Fund'!O:O)+SUMIF('6) HNB - Mainstream Banding'!$A:$A,Summary!$A44,'6) HNB - Mainstream Banding'!I:I)+SUMIF('7) EYB&amp;HNB - EY High Needs'!$A:$A,Summary!$A44,'7) EYB&amp;HNB - EY High Needs'!E:E)+SUMIF('9) PPG 2016-17'!$A:$A,Summary!$A44,'9) PPG 2016-17'!I:I)+SUMIF('10) EFA 2016-17'!$A:$A,Summary!$A44,'10) EFA 2016-17'!H:H)+SUMIF('3) SB - One Off Reserve'!$A:$A,Summary!$A44,'3) SB - One Off Reserve'!F:F)+SUMIF('8) EYB - 2, 3&amp;4 YO'!$A:$A,Summary!$A44,'8) EYB - 2, 3&amp;4 YO'!Q:Q)</f>
        <v>293739.5273210259</v>
      </c>
      <c r="W44" s="87">
        <f>SUMIF('1) SB - All Schools ISB '!$C:$C,Summary!$A44,'1) SB - All Schools ISB '!O:O)+SUMIF('2) SB - Growth Fund'!$A:$A,Summary!$A44,'2) SB - Growth Fund'!K:K)+SUMIF('4) HNB - Special Sch, AP, ARPs'!$A:$A,Summary!$A44,'4) HNB - Special Sch, AP, ARPs'!T:T)+SUMIF('5) HNB - SEN Support Fund'!$A:$A,Summary!$A44,'5) HNB - SEN Support Fund'!P:P)+SUMIF('6) HNB - Mainstream Banding'!$A:$A,Summary!$A44,'6) HNB - Mainstream Banding'!J:J)+SUMIF('7) EYB&amp;HNB - EY High Needs'!$A:$A,Summary!$A44,'7) EYB&amp;HNB - EY High Needs'!F:F)+SUMIF('9) PPG 2016-17'!$A:$A,Summary!$A44,'9) PPG 2016-17'!J:J)+SUMIF('10) EFA 2016-17'!$A:$A,Summary!$A44,'10) EFA 2016-17'!I:I)+SUMIF('3) SB - One Off Reserve'!$A:$A,Summary!$A44,'3) SB - One Off Reserve'!G:G)+SUMIF('8) EYB - 2, 3&amp;4 YO'!$A:$A,Summary!$A44,'8) EYB - 2, 3&amp;4 YO'!R:R)</f>
        <v>293739.5273210259</v>
      </c>
      <c r="X44" s="87">
        <f>SUMIF('1) SB - All Schools ISB '!$C:$C,Summary!$A44,'1) SB - All Schools ISB '!P:P)+SUMIF('2) SB - Growth Fund'!$A:$A,Summary!$A44,'2) SB - Growth Fund'!L:L)+SUMIF('4) HNB - Special Sch, AP, ARPs'!$A:$A,Summary!$A44,'4) HNB - Special Sch, AP, ARPs'!U:U)+SUMIF('5) HNB - SEN Support Fund'!$A:$A,Summary!$A44,'5) HNB - SEN Support Fund'!Q:Q)+SUMIF('6) HNB - Mainstream Banding'!$A:$A,Summary!$A44,'6) HNB - Mainstream Banding'!K:K)+SUMIF('7) EYB&amp;HNB - EY High Needs'!$A:$A,Summary!$A44,'7) EYB&amp;HNB - EY High Needs'!G:G)+SUMIF('9) PPG 2016-17'!$A:$A,Summary!$A44,'9) PPG 2016-17'!K:K)+SUMIF('10) EFA 2016-17'!$A:$A,Summary!$A44,'10) EFA 2016-17'!J:J)+SUMIF('3) SB - One Off Reserve'!$A:$A,Summary!$A44,'3) SB - One Off Reserve'!H:H)+SUMIF('8) EYB - 2, 3&amp;4 YO'!$A:$A,Summary!$A44,'8) EYB - 2, 3&amp;4 YO'!S:S)</f>
        <v>293739.5273210259</v>
      </c>
      <c r="Y44" s="87">
        <f>SUMIF('1) SB - All Schools ISB '!$C:$C,Summary!$A44,'1) SB - All Schools ISB '!Q:Q)+SUMIF('2) SB - Growth Fund'!$A:$A,Summary!$A44,'2) SB - Growth Fund'!M:M)+SUMIF('4) HNB - Special Sch, AP, ARPs'!$A:$A,Summary!$A44,'4) HNB - Special Sch, AP, ARPs'!V:V)+SUMIF('5) HNB - SEN Support Fund'!$A:$A,Summary!$A44,'5) HNB - SEN Support Fund'!R:R)+SUMIF('6) HNB - Mainstream Banding'!$A:$A,Summary!$A44,'6) HNB - Mainstream Banding'!L:L)+SUMIF('7) EYB&amp;HNB - EY High Needs'!$A:$A,Summary!$A44,'7) EYB&amp;HNB - EY High Needs'!H:H)+SUMIF('9) PPG 2016-17'!$A:$A,Summary!$A44,'9) PPG 2016-17'!L:L)+SUMIF('10) EFA 2016-17'!$A:$A,Summary!$A44,'10) EFA 2016-17'!K:K)+SUMIF('3) SB - One Off Reserve'!$A:$A,Summary!$A44,'3) SB - One Off Reserve'!I:I)+SUMIF('8) EYB - 2, 3&amp;4 YO'!$A:$A,Summary!$A44,'8) EYB - 2, 3&amp;4 YO'!T:T)</f>
        <v>293739.5273210259</v>
      </c>
      <c r="Z44" s="87">
        <f>SUMIF('1) SB - All Schools ISB '!$C:$C,Summary!$A44,'1) SB - All Schools ISB '!R:R)+SUMIF('2) SB - Growth Fund'!$A:$A,Summary!$A44,'2) SB - Growth Fund'!N:N)+SUMIF('4) HNB - Special Sch, AP, ARPs'!$A:$A,Summary!$A44,'4) HNB - Special Sch, AP, ARPs'!W:W)+SUMIF('5) HNB - SEN Support Fund'!$A:$A,Summary!$A44,'5) HNB - SEN Support Fund'!S:S)+SUMIF('6) HNB - Mainstream Banding'!$A:$A,Summary!$A44,'6) HNB - Mainstream Banding'!M:M)+SUMIF('7) EYB&amp;HNB - EY High Needs'!$A:$A,Summary!$A44,'7) EYB&amp;HNB - EY High Needs'!I:I)+SUMIF('9) PPG 2016-17'!$A:$A,Summary!$A44,'9) PPG 2016-17'!M:M)+SUMIF('10) EFA 2016-17'!$A:$A,Summary!$A44,'10) EFA 2016-17'!L:L)+SUMIF('3) SB - One Off Reserve'!$A:$A,Summary!$A44,'3) SB - One Off Reserve'!J:J)+SUMIF('8) EYB - 2, 3&amp;4 YO'!$A:$A,Summary!$A44,'8) EYB - 2, 3&amp;4 YO'!U:U)</f>
        <v>293739.5273210259</v>
      </c>
      <c r="AA44" s="87">
        <f>SUMIF('1) SB - All Schools ISB '!$C:$C,Summary!$A44,'1) SB - All Schools ISB '!S:S)+SUMIF('2) SB - Growth Fund'!$A:$A,Summary!$A44,'2) SB - Growth Fund'!O:O)+SUMIF('4) HNB - Special Sch, AP, ARPs'!$A:$A,Summary!$A44,'4) HNB - Special Sch, AP, ARPs'!X:X)+SUMIF('5) HNB - SEN Support Fund'!$A:$A,Summary!$A44,'5) HNB - SEN Support Fund'!T:T)+SUMIF('6) HNB - Mainstream Banding'!$A:$A,Summary!$A44,'6) HNB - Mainstream Banding'!N:N)+SUMIF('7) EYB&amp;HNB - EY High Needs'!$A:$A,Summary!$A44,'7) EYB&amp;HNB - EY High Needs'!J:J)+SUMIF('9) PPG 2016-17'!$A:$A,Summary!$A44,'9) PPG 2016-17'!N:N)+SUMIF('10) EFA 2016-17'!$A:$A,Summary!$A44,'10) EFA 2016-17'!M:M)+SUMIF('3) SB - One Off Reserve'!$A:$A,Summary!$A44,'3) SB - One Off Reserve'!K:K)+SUMIF('8) EYB - 2, 3&amp;4 YO'!$A:$A,Summary!$A44,'8) EYB - 2, 3&amp;4 YO'!V:V)</f>
        <v>293739.5273210259</v>
      </c>
      <c r="AB44" s="87">
        <f>SUMIF('1) SB - All Schools ISB '!$C:$C,Summary!$A44,'1) SB - All Schools ISB '!T:T)+SUMIF('2) SB - Growth Fund'!$A:$A,Summary!$A44,'2) SB - Growth Fund'!P:P)+SUMIF('4) HNB - Special Sch, AP, ARPs'!$A:$A,Summary!$A44,'4) HNB - Special Sch, AP, ARPs'!Y:Y)+SUMIF('5) HNB - SEN Support Fund'!$A:$A,Summary!$A44,'5) HNB - SEN Support Fund'!U:U)+SUMIF('6) HNB - Mainstream Banding'!$A:$A,Summary!$A44,'6) HNB - Mainstream Banding'!O:O)+SUMIF('7) EYB&amp;HNB - EY High Needs'!$A:$A,Summary!$A44,'7) EYB&amp;HNB - EY High Needs'!K:K)+SUMIF('9) PPG 2016-17'!$A:$A,Summary!$A44,'9) PPG 2016-17'!O:O)+SUMIF('10) EFA 2016-17'!$A:$A,Summary!$A44,'10) EFA 2016-17'!N:N)+SUMIF('3) SB - One Off Reserve'!$A:$A,Summary!$A44,'3) SB - One Off Reserve'!L:L)+SUMIF('8) EYB - 2, 3&amp;4 YO'!$A:$A,Summary!$A44,'8) EYB - 2, 3&amp;4 YO'!W:W)</f>
        <v>293739.5273210259</v>
      </c>
      <c r="AC44" s="87">
        <f>SUMIF('1) SB - All Schools ISB '!$C:$C,Summary!$A44,'1) SB - All Schools ISB '!U:U)+SUMIF('2) SB - Growth Fund'!$A:$A,Summary!$A44,'2) SB - Growth Fund'!Q:Q)+SUMIF('4) HNB - Special Sch, AP, ARPs'!$A:$A,Summary!$A44,'4) HNB - Special Sch, AP, ARPs'!Z:Z)+SUMIF('5) HNB - SEN Support Fund'!$A:$A,Summary!$A44,'5) HNB - SEN Support Fund'!V:V)+SUMIF('6) HNB - Mainstream Banding'!$A:$A,Summary!$A44,'6) HNB - Mainstream Banding'!P:P)+SUMIF('7) EYB&amp;HNB - EY High Needs'!$A:$A,Summary!$A44,'7) EYB&amp;HNB - EY High Needs'!L:L)+SUMIF('9) PPG 2016-17'!$A:$A,Summary!$A44,'9) PPG 2016-17'!P:P)+SUMIF('10) EFA 2016-17'!$A:$A,Summary!$A44,'10) EFA 2016-17'!O:O)+SUMIF('3) SB - One Off Reserve'!$A:$A,Summary!$A44,'3) SB - One Off Reserve'!M:M)+SUMIF('8) EYB - 2, 3&amp;4 YO'!$A:$A,Summary!$A44,'8) EYB - 2, 3&amp;4 YO'!X:X)</f>
        <v>293739.5273210259</v>
      </c>
      <c r="AD44" s="87">
        <f>SUMIF('1) SB - All Schools ISB '!$C:$C,Summary!$A44,'1) SB - All Schools ISB '!V:V)+SUMIF('2) SB - Growth Fund'!$A:$A,Summary!$A44,'2) SB - Growth Fund'!R:R)+SUMIF('4) HNB - Special Sch, AP, ARPs'!$A:$A,Summary!$A44,'4) HNB - Special Sch, AP, ARPs'!AA:AA)+SUMIF('5) HNB - SEN Support Fund'!$A:$A,Summary!$A44,'5) HNB - SEN Support Fund'!W:W)+SUMIF('6) HNB - Mainstream Banding'!$A:$A,Summary!$A44,'6) HNB - Mainstream Banding'!Q:Q)+SUMIF('7) EYB&amp;HNB - EY High Needs'!$A:$A,Summary!$A44,'7) EYB&amp;HNB - EY High Needs'!M:M)+SUMIF('9) PPG 2016-17'!$A:$A,Summary!$A44,'9) PPG 2016-17'!Q:Q)+SUMIF('10) EFA 2016-17'!$A:$A,Summary!$A44,'10) EFA 2016-17'!P:P)+SUMIF('3) SB - One Off Reserve'!$A:$A,Summary!$A44,'3) SB - One Off Reserve'!N:N)+SUMIF('8) EYB - 2, 3&amp;4 YO'!$A:$A,Summary!$A44,'8) EYB - 2, 3&amp;4 YO'!Y:Y)</f>
        <v>293739.5273210259</v>
      </c>
      <c r="AE44" s="87">
        <f>SUMIF('1) SB - All Schools ISB '!$C:$C,Summary!$A44,'1) SB - All Schools ISB '!W:W)+SUMIF('2) SB - Growth Fund'!$A:$A,Summary!$A44,'2) SB - Growth Fund'!S:S)+SUMIF('4) HNB - Special Sch, AP, ARPs'!$A:$A,Summary!$A44,'4) HNB - Special Sch, AP, ARPs'!AB:AB)+SUMIF('5) HNB - SEN Support Fund'!$A:$A,Summary!$A44,'5) HNB - SEN Support Fund'!X:X)+SUMIF('6) HNB - Mainstream Banding'!$A:$A,Summary!$A44,'6) HNB - Mainstream Banding'!R:R)+SUMIF('7) EYB&amp;HNB - EY High Needs'!$A:$A,Summary!$A44,'7) EYB&amp;HNB - EY High Needs'!N:N)+SUMIF('9) PPG 2016-17'!$A:$A,Summary!$A44,'9) PPG 2016-17'!R:R)+SUMIF('10) EFA 2016-17'!$A:$A,Summary!$A44,'10) EFA 2016-17'!Q:Q)+SUMIF('3) SB - One Off Reserve'!$A:$A,Summary!$A44,'3) SB - One Off Reserve'!O:O)+SUMIF('8) EYB - 2, 3&amp;4 YO'!$A:$A,Summary!$A44,'8) EYB - 2, 3&amp;4 YO'!Z:Z)</f>
        <v>120951.57007336363</v>
      </c>
      <c r="AG44" s="96">
        <v>3515354.9914893666</v>
      </c>
      <c r="AH44" s="223">
        <v>3515354.9914893666</v>
      </c>
      <c r="AI44" s="223">
        <f t="shared" si="3"/>
        <v>3515354.9914893666</v>
      </c>
      <c r="AJ44" s="56">
        <f t="shared" si="4"/>
        <v>0</v>
      </c>
    </row>
    <row r="45" spans="1:36" ht="15" x14ac:dyDescent="0.25">
      <c r="A45" s="7">
        <v>3072167</v>
      </c>
      <c r="B45" s="37" t="s">
        <v>314</v>
      </c>
      <c r="C45" s="96">
        <f>SUMIF('1) SB - All Schools ISB '!C:C,Summary!A45,'1) SB - All Schools ISB '!K:K)</f>
        <v>3209543.1459449586</v>
      </c>
      <c r="D45" s="41">
        <f>SUMIF('4) HNB - Special Sch, AP, ARPs'!A:A,Summary!A45,'4) HNB - Special Sch, AP, ARPs'!C:C)</f>
        <v>0</v>
      </c>
      <c r="E45" s="90">
        <f t="shared" si="0"/>
        <v>3209543.1459449586</v>
      </c>
      <c r="F45" s="88"/>
      <c r="G45" s="91">
        <f>SUMIF('6) HNB - Mainstream Banding'!A:A,Summary!A45,'6) HNB - Mainstream Banding'!E:E)</f>
        <v>90557</v>
      </c>
      <c r="H45" s="41">
        <f>SUMIF('4) HNB - Special Sch, AP, ARPs'!A:A,Summary!A45,'4) HNB - Special Sch, AP, ARPs'!E:E)+SUMIF('4) HNB - Special Sch, AP, ARPs'!A:A,Summary!A45,'4) HNB - Special Sch, AP, ARPs'!F:F)</f>
        <v>0</v>
      </c>
      <c r="I45" s="41">
        <f>SUMIF('5) HNB - SEN Support Fund'!A:A,Summary!A45,'5) HNB - SEN Support Fund'!L:L)</f>
        <v>0</v>
      </c>
      <c r="J45" s="41"/>
      <c r="K45" s="96">
        <f>SUMIF('8) EYB - 2, 3&amp;4 YO'!A:A,A45,'8) EYB - 2, 3&amp;4 YO'!N:N)</f>
        <v>238886</v>
      </c>
      <c r="L45" s="96">
        <f>SUMIF('2) SB - Growth Fund'!A:A,Summary!A45,'2) SB - Growth Fund'!G:G)</f>
        <v>0</v>
      </c>
      <c r="M45" s="96">
        <f>SUMIF('3) SB - One Off Reserve'!A:A,Summary!A45,'3) SB - One Off Reserve'!D:D)</f>
        <v>8693.0950372717525</v>
      </c>
      <c r="N45" s="96">
        <f>SUMIF('10) EFA 2016-17'!A:A,Summary!A45,'10) EFA 2016-17'!C:C)</f>
        <v>0</v>
      </c>
      <c r="O45" s="96">
        <f>SUMIF('10) EFA 2016-17'!A:A,Summary!A45,'10) EFA 2016-17'!D:D)</f>
        <v>0</v>
      </c>
      <c r="P45" s="96">
        <f>SUMIF('9) PPG 2016-17'!A:A,Summary!A45,'9) PPG 2016-17'!F:F)</f>
        <v>106320</v>
      </c>
      <c r="Q45" s="96">
        <f t="shared" si="1"/>
        <v>444456.09503727173</v>
      </c>
      <c r="R45" s="88"/>
      <c r="S45" s="96">
        <f t="shared" si="2"/>
        <v>3653999.2409822303</v>
      </c>
      <c r="T45" s="87">
        <f>SUMIF('1) SB - All Schools ISB '!$C:$C,Summary!$A45,'1) SB - All Schools ISB '!L:L)+SUMIF('2) SB - Growth Fund'!$A:$A,Summary!$A45,'2) SB - Growth Fund'!H:H)+SUMIF('4) HNB - Special Sch, AP, ARPs'!$A:$A,Summary!$A45,'4) HNB - Special Sch, AP, ARPs'!Q:Q)+SUMIF('5) HNB - SEN Support Fund'!$A:$A,Summary!$A45,'5) HNB - SEN Support Fund'!M:M)+SUMIF('6) HNB - Mainstream Banding'!$A:$A,Summary!$A45,'6) HNB - Mainstream Banding'!G:G)+SUMIF('7) EYB&amp;HNB - EY High Needs'!$A:$A,Summary!$A45,'7) EYB&amp;HNB - EY High Needs'!C:C)+SUMIF('9) PPG 2016-17'!$A:$A,Summary!$A45,'9) PPG 2016-17'!G:G)+SUMIF('10) EFA 2016-17'!$A:$A,Summary!$A45,'10) EFA 2016-17'!F:F)+SUMIF('3) SB - One Off Reserve'!$A:$A,Summary!$A45,'3) SB - One Off Reserve'!D:D)+SUMIF('8) EYB - 2, 3&amp;4 YO'!$A:$A,Summary!$A45,'8) EYB - 2, 3&amp;4 YO'!O:O)</f>
        <v>427903.30182094197</v>
      </c>
      <c r="U45" s="87">
        <f>SUMIF('1) SB - All Schools ISB '!$C:$C,Summary!$A45,'1) SB - All Schools ISB '!M:M)+SUMIF('2) SB - Growth Fund'!$A:$A,Summary!$A45,'2) SB - Growth Fund'!I:I)+SUMIF('4) HNB - Special Sch, AP, ARPs'!$A:$A,Summary!$A45,'4) HNB - Special Sch, AP, ARPs'!R:R)+SUMIF('5) HNB - SEN Support Fund'!$A:$A,Summary!$A45,'5) HNB - SEN Support Fund'!N:N)+SUMIF('6) HNB - Mainstream Banding'!$A:$A,Summary!$A45,'6) HNB - Mainstream Banding'!H:H)+SUMIF('7) EYB&amp;HNB - EY High Needs'!$A:$A,Summary!$A45,'7) EYB&amp;HNB - EY High Needs'!D:D)+SUMIF('9) PPG 2016-17'!$A:$A,Summary!$A45,'9) PPG 2016-17'!H:H)+SUMIF('10) EFA 2016-17'!$A:$A,Summary!$A45,'10) EFA 2016-17'!G:G)+SUMIF('3) SB - One Off Reserve'!$A:$A,Summary!$A45,'3) SB - One Off Reserve'!E:E)+SUMIF('8) EYB - 2, 3&amp;4 YO'!$A:$A,Summary!$A45,'8) EYB - 2, 3&amp;4 YO'!P:P)</f>
        <v>309851.02240532148</v>
      </c>
      <c r="V45" s="87">
        <f>SUMIF('1) SB - All Schools ISB '!$C:$C,Summary!$A45,'1) SB - All Schools ISB '!N:N)+SUMIF('2) SB - Growth Fund'!$A:$A,Summary!$A45,'2) SB - Growth Fund'!J:J)+SUMIF('4) HNB - Special Sch, AP, ARPs'!$A:$A,Summary!$A45,'4) HNB - Special Sch, AP, ARPs'!S:S)+SUMIF('5) HNB - SEN Support Fund'!$A:$A,Summary!$A45,'5) HNB - SEN Support Fund'!O:O)+SUMIF('6) HNB - Mainstream Banding'!$A:$A,Summary!$A45,'6) HNB - Mainstream Banding'!I:I)+SUMIF('7) EYB&amp;HNB - EY High Needs'!$A:$A,Summary!$A45,'7) EYB&amp;HNB - EY High Needs'!E:E)+SUMIF('9) PPG 2016-17'!$A:$A,Summary!$A45,'9) PPG 2016-17'!I:I)+SUMIF('10) EFA 2016-17'!$A:$A,Summary!$A45,'10) EFA 2016-17'!H:H)+SUMIF('3) SB - One Off Reserve'!$A:$A,Summary!$A45,'3) SB - One Off Reserve'!F:F)+SUMIF('8) EYB - 2, 3&amp;4 YO'!$A:$A,Summary!$A45,'8) EYB - 2, 3&amp;4 YO'!Q:Q)</f>
        <v>309851.02240532148</v>
      </c>
      <c r="W45" s="87">
        <f>SUMIF('1) SB - All Schools ISB '!$C:$C,Summary!$A45,'1) SB - All Schools ISB '!O:O)+SUMIF('2) SB - Growth Fund'!$A:$A,Summary!$A45,'2) SB - Growth Fund'!K:K)+SUMIF('4) HNB - Special Sch, AP, ARPs'!$A:$A,Summary!$A45,'4) HNB - Special Sch, AP, ARPs'!T:T)+SUMIF('5) HNB - SEN Support Fund'!$A:$A,Summary!$A45,'5) HNB - SEN Support Fund'!P:P)+SUMIF('6) HNB - Mainstream Banding'!$A:$A,Summary!$A45,'6) HNB - Mainstream Banding'!J:J)+SUMIF('7) EYB&amp;HNB - EY High Needs'!$A:$A,Summary!$A45,'7) EYB&amp;HNB - EY High Needs'!F:F)+SUMIF('9) PPG 2016-17'!$A:$A,Summary!$A45,'9) PPG 2016-17'!J:J)+SUMIF('10) EFA 2016-17'!$A:$A,Summary!$A45,'10) EFA 2016-17'!I:I)+SUMIF('3) SB - One Off Reserve'!$A:$A,Summary!$A45,'3) SB - One Off Reserve'!G:G)+SUMIF('8) EYB - 2, 3&amp;4 YO'!$A:$A,Summary!$A45,'8) EYB - 2, 3&amp;4 YO'!R:R)</f>
        <v>309851.02240532148</v>
      </c>
      <c r="X45" s="87">
        <f>SUMIF('1) SB - All Schools ISB '!$C:$C,Summary!$A45,'1) SB - All Schools ISB '!P:P)+SUMIF('2) SB - Growth Fund'!$A:$A,Summary!$A45,'2) SB - Growth Fund'!L:L)+SUMIF('4) HNB - Special Sch, AP, ARPs'!$A:$A,Summary!$A45,'4) HNB - Special Sch, AP, ARPs'!U:U)+SUMIF('5) HNB - SEN Support Fund'!$A:$A,Summary!$A45,'5) HNB - SEN Support Fund'!Q:Q)+SUMIF('6) HNB - Mainstream Banding'!$A:$A,Summary!$A45,'6) HNB - Mainstream Banding'!K:K)+SUMIF('7) EYB&amp;HNB - EY High Needs'!$A:$A,Summary!$A45,'7) EYB&amp;HNB - EY High Needs'!G:G)+SUMIF('9) PPG 2016-17'!$A:$A,Summary!$A45,'9) PPG 2016-17'!K:K)+SUMIF('10) EFA 2016-17'!$A:$A,Summary!$A45,'10) EFA 2016-17'!J:J)+SUMIF('3) SB - One Off Reserve'!$A:$A,Summary!$A45,'3) SB - One Off Reserve'!H:H)+SUMIF('8) EYB - 2, 3&amp;4 YO'!$A:$A,Summary!$A45,'8) EYB - 2, 3&amp;4 YO'!S:S)</f>
        <v>309851.02240532148</v>
      </c>
      <c r="Y45" s="87">
        <f>SUMIF('1) SB - All Schools ISB '!$C:$C,Summary!$A45,'1) SB - All Schools ISB '!Q:Q)+SUMIF('2) SB - Growth Fund'!$A:$A,Summary!$A45,'2) SB - Growth Fund'!M:M)+SUMIF('4) HNB - Special Sch, AP, ARPs'!$A:$A,Summary!$A45,'4) HNB - Special Sch, AP, ARPs'!V:V)+SUMIF('5) HNB - SEN Support Fund'!$A:$A,Summary!$A45,'5) HNB - SEN Support Fund'!R:R)+SUMIF('6) HNB - Mainstream Banding'!$A:$A,Summary!$A45,'6) HNB - Mainstream Banding'!L:L)+SUMIF('7) EYB&amp;HNB - EY High Needs'!$A:$A,Summary!$A45,'7) EYB&amp;HNB - EY High Needs'!H:H)+SUMIF('9) PPG 2016-17'!$A:$A,Summary!$A45,'9) PPG 2016-17'!L:L)+SUMIF('10) EFA 2016-17'!$A:$A,Summary!$A45,'10) EFA 2016-17'!K:K)+SUMIF('3) SB - One Off Reserve'!$A:$A,Summary!$A45,'3) SB - One Off Reserve'!I:I)+SUMIF('8) EYB - 2, 3&amp;4 YO'!$A:$A,Summary!$A45,'8) EYB - 2, 3&amp;4 YO'!T:T)</f>
        <v>309851.02240532148</v>
      </c>
      <c r="Z45" s="87">
        <f>SUMIF('1) SB - All Schools ISB '!$C:$C,Summary!$A45,'1) SB - All Schools ISB '!R:R)+SUMIF('2) SB - Growth Fund'!$A:$A,Summary!$A45,'2) SB - Growth Fund'!N:N)+SUMIF('4) HNB - Special Sch, AP, ARPs'!$A:$A,Summary!$A45,'4) HNB - Special Sch, AP, ARPs'!W:W)+SUMIF('5) HNB - SEN Support Fund'!$A:$A,Summary!$A45,'5) HNB - SEN Support Fund'!S:S)+SUMIF('6) HNB - Mainstream Banding'!$A:$A,Summary!$A45,'6) HNB - Mainstream Banding'!M:M)+SUMIF('7) EYB&amp;HNB - EY High Needs'!$A:$A,Summary!$A45,'7) EYB&amp;HNB - EY High Needs'!I:I)+SUMIF('9) PPG 2016-17'!$A:$A,Summary!$A45,'9) PPG 2016-17'!M:M)+SUMIF('10) EFA 2016-17'!$A:$A,Summary!$A45,'10) EFA 2016-17'!L:L)+SUMIF('3) SB - One Off Reserve'!$A:$A,Summary!$A45,'3) SB - One Off Reserve'!J:J)+SUMIF('8) EYB - 2, 3&amp;4 YO'!$A:$A,Summary!$A45,'8) EYB - 2, 3&amp;4 YO'!U:U)</f>
        <v>309851.02240532148</v>
      </c>
      <c r="AA45" s="87">
        <f>SUMIF('1) SB - All Schools ISB '!$C:$C,Summary!$A45,'1) SB - All Schools ISB '!S:S)+SUMIF('2) SB - Growth Fund'!$A:$A,Summary!$A45,'2) SB - Growth Fund'!O:O)+SUMIF('4) HNB - Special Sch, AP, ARPs'!$A:$A,Summary!$A45,'4) HNB - Special Sch, AP, ARPs'!X:X)+SUMIF('5) HNB - SEN Support Fund'!$A:$A,Summary!$A45,'5) HNB - SEN Support Fund'!T:T)+SUMIF('6) HNB - Mainstream Banding'!$A:$A,Summary!$A45,'6) HNB - Mainstream Banding'!N:N)+SUMIF('7) EYB&amp;HNB - EY High Needs'!$A:$A,Summary!$A45,'7) EYB&amp;HNB - EY High Needs'!J:J)+SUMIF('9) PPG 2016-17'!$A:$A,Summary!$A45,'9) PPG 2016-17'!N:N)+SUMIF('10) EFA 2016-17'!$A:$A,Summary!$A45,'10) EFA 2016-17'!M:M)+SUMIF('3) SB - One Off Reserve'!$A:$A,Summary!$A45,'3) SB - One Off Reserve'!K:K)+SUMIF('8) EYB - 2, 3&amp;4 YO'!$A:$A,Summary!$A45,'8) EYB - 2, 3&amp;4 YO'!V:V)</f>
        <v>309851.02240532148</v>
      </c>
      <c r="AB45" s="87">
        <f>SUMIF('1) SB - All Schools ISB '!$C:$C,Summary!$A45,'1) SB - All Schools ISB '!T:T)+SUMIF('2) SB - Growth Fund'!$A:$A,Summary!$A45,'2) SB - Growth Fund'!P:P)+SUMIF('4) HNB - Special Sch, AP, ARPs'!$A:$A,Summary!$A45,'4) HNB - Special Sch, AP, ARPs'!Y:Y)+SUMIF('5) HNB - SEN Support Fund'!$A:$A,Summary!$A45,'5) HNB - SEN Support Fund'!U:U)+SUMIF('6) HNB - Mainstream Banding'!$A:$A,Summary!$A45,'6) HNB - Mainstream Banding'!O:O)+SUMIF('7) EYB&amp;HNB - EY High Needs'!$A:$A,Summary!$A45,'7) EYB&amp;HNB - EY High Needs'!K:K)+SUMIF('9) PPG 2016-17'!$A:$A,Summary!$A45,'9) PPG 2016-17'!O:O)+SUMIF('10) EFA 2016-17'!$A:$A,Summary!$A45,'10) EFA 2016-17'!N:N)+SUMIF('3) SB - One Off Reserve'!$A:$A,Summary!$A45,'3) SB - One Off Reserve'!L:L)+SUMIF('8) EYB - 2, 3&amp;4 YO'!$A:$A,Summary!$A45,'8) EYB - 2, 3&amp;4 YO'!W:W)</f>
        <v>309851.02240532148</v>
      </c>
      <c r="AC45" s="87">
        <f>SUMIF('1) SB - All Schools ISB '!$C:$C,Summary!$A45,'1) SB - All Schools ISB '!U:U)+SUMIF('2) SB - Growth Fund'!$A:$A,Summary!$A45,'2) SB - Growth Fund'!Q:Q)+SUMIF('4) HNB - Special Sch, AP, ARPs'!$A:$A,Summary!$A45,'4) HNB - Special Sch, AP, ARPs'!Z:Z)+SUMIF('5) HNB - SEN Support Fund'!$A:$A,Summary!$A45,'5) HNB - SEN Support Fund'!V:V)+SUMIF('6) HNB - Mainstream Banding'!$A:$A,Summary!$A45,'6) HNB - Mainstream Banding'!P:P)+SUMIF('7) EYB&amp;HNB - EY High Needs'!$A:$A,Summary!$A45,'7) EYB&amp;HNB - EY High Needs'!L:L)+SUMIF('9) PPG 2016-17'!$A:$A,Summary!$A45,'9) PPG 2016-17'!P:P)+SUMIF('10) EFA 2016-17'!$A:$A,Summary!$A45,'10) EFA 2016-17'!O:O)+SUMIF('3) SB - One Off Reserve'!$A:$A,Summary!$A45,'3) SB - One Off Reserve'!M:M)+SUMIF('8) EYB - 2, 3&amp;4 YO'!$A:$A,Summary!$A45,'8) EYB - 2, 3&amp;4 YO'!X:X)</f>
        <v>309851.02240532148</v>
      </c>
      <c r="AD45" s="87">
        <f>SUMIF('1) SB - All Schools ISB '!$C:$C,Summary!$A45,'1) SB - All Schools ISB '!V:V)+SUMIF('2) SB - Growth Fund'!$A:$A,Summary!$A45,'2) SB - Growth Fund'!R:R)+SUMIF('4) HNB - Special Sch, AP, ARPs'!$A:$A,Summary!$A45,'4) HNB - Special Sch, AP, ARPs'!AA:AA)+SUMIF('5) HNB - SEN Support Fund'!$A:$A,Summary!$A45,'5) HNB - SEN Support Fund'!W:W)+SUMIF('6) HNB - Mainstream Banding'!$A:$A,Summary!$A45,'6) HNB - Mainstream Banding'!Q:Q)+SUMIF('7) EYB&amp;HNB - EY High Needs'!$A:$A,Summary!$A45,'7) EYB&amp;HNB - EY High Needs'!M:M)+SUMIF('9) PPG 2016-17'!$A:$A,Summary!$A45,'9) PPG 2016-17'!Q:Q)+SUMIF('10) EFA 2016-17'!$A:$A,Summary!$A45,'10) EFA 2016-17'!P:P)+SUMIF('3) SB - One Off Reserve'!$A:$A,Summary!$A45,'3) SB - One Off Reserve'!N:N)+SUMIF('8) EYB - 2, 3&amp;4 YO'!$A:$A,Summary!$A45,'8) EYB - 2, 3&amp;4 YO'!Y:Y)</f>
        <v>309851.02240532148</v>
      </c>
      <c r="AE45" s="87">
        <f>SUMIF('1) SB - All Schools ISB '!$C:$C,Summary!$A45,'1) SB - All Schools ISB '!W:W)+SUMIF('2) SB - Growth Fund'!$A:$A,Summary!$A45,'2) SB - Growth Fund'!S:S)+SUMIF('4) HNB - Special Sch, AP, ARPs'!$A:$A,Summary!$A45,'4) HNB - Special Sch, AP, ARPs'!AB:AB)+SUMIF('5) HNB - SEN Support Fund'!$A:$A,Summary!$A45,'5) HNB - SEN Support Fund'!X:X)+SUMIF('6) HNB - Mainstream Banding'!$A:$A,Summary!$A45,'6) HNB - Mainstream Banding'!R:R)+SUMIF('7) EYB&amp;HNB - EY High Needs'!$A:$A,Summary!$A45,'7) EYB&amp;HNB - EY High Needs'!N:N)+SUMIF('9) PPG 2016-17'!$A:$A,Summary!$A45,'9) PPG 2016-17'!R:R)+SUMIF('10) EFA 2016-17'!$A:$A,Summary!$A45,'10) EFA 2016-17'!Q:Q)+SUMIF('3) SB - One Off Reserve'!$A:$A,Summary!$A45,'3) SB - One Off Reserve'!O:O)+SUMIF('8) EYB - 2, 3&amp;4 YO'!$A:$A,Summary!$A45,'8) EYB - 2, 3&amp;4 YO'!Z:Z)</f>
        <v>127585.71510807355</v>
      </c>
      <c r="AG45" s="96">
        <v>3653999.2409822303</v>
      </c>
      <c r="AH45" s="223">
        <v>3653999.2409822303</v>
      </c>
      <c r="AI45" s="223">
        <f t="shared" si="3"/>
        <v>3653999.2409822303</v>
      </c>
      <c r="AJ45" s="56">
        <f t="shared" si="4"/>
        <v>0</v>
      </c>
    </row>
    <row r="46" spans="1:36" ht="15" x14ac:dyDescent="0.25">
      <c r="A46" s="7">
        <v>3072168</v>
      </c>
      <c r="B46" s="37" t="s">
        <v>315</v>
      </c>
      <c r="C46" s="96">
        <f>SUMIF('1) SB - All Schools ISB '!C:C,Summary!A46,'1) SB - All Schools ISB '!K:K)</f>
        <v>3762183.3712137253</v>
      </c>
      <c r="D46" s="41">
        <f>SUMIF('4) HNB - Special Sch, AP, ARPs'!A:A,Summary!A46,'4) HNB - Special Sch, AP, ARPs'!C:C)</f>
        <v>100000</v>
      </c>
      <c r="E46" s="90">
        <f t="shared" si="0"/>
        <v>3862183.3712137253</v>
      </c>
      <c r="F46" s="88"/>
      <c r="G46" s="91">
        <f>SUMIF('6) HNB - Mainstream Banding'!A:A,Summary!A46,'6) HNB - Mainstream Banding'!E:E)</f>
        <v>97769</v>
      </c>
      <c r="H46" s="41">
        <f>SUMIF('4) HNB - Special Sch, AP, ARPs'!A:A,Summary!A46,'4) HNB - Special Sch, AP, ARPs'!E:E)+SUMIF('4) HNB - Special Sch, AP, ARPs'!A:A,Summary!A46,'4) HNB - Special Sch, AP, ARPs'!F:F)</f>
        <v>100238</v>
      </c>
      <c r="I46" s="41">
        <f>SUMIF('5) HNB - SEN Support Fund'!A:A,Summary!A46,'5) HNB - SEN Support Fund'!L:L)</f>
        <v>3375</v>
      </c>
      <c r="J46" s="41"/>
      <c r="K46" s="96">
        <f>SUMIF('8) EYB - 2, 3&amp;4 YO'!A:A,A46,'8) EYB - 2, 3&amp;4 YO'!N:N)</f>
        <v>310926</v>
      </c>
      <c r="L46" s="96">
        <f>SUMIF('2) SB - Growth Fund'!A:A,Summary!A46,'2) SB - Growth Fund'!G:G)</f>
        <v>60100</v>
      </c>
      <c r="M46" s="96">
        <f>SUMIF('3) SB - One Off Reserve'!A:A,Summary!A46,'3) SB - One Off Reserve'!D:D)</f>
        <v>8294.6178220530237</v>
      </c>
      <c r="N46" s="96">
        <f>SUMIF('10) EFA 2016-17'!A:A,Summary!A46,'10) EFA 2016-17'!C:C)</f>
        <v>0</v>
      </c>
      <c r="O46" s="96">
        <f>SUMIF('10) EFA 2016-17'!A:A,Summary!A46,'10) EFA 2016-17'!D:D)</f>
        <v>0</v>
      </c>
      <c r="P46" s="96">
        <f>SUMIF('9) PPG 2016-17'!A:A,Summary!A46,'9) PPG 2016-17'!F:F)</f>
        <v>431340</v>
      </c>
      <c r="Q46" s="96">
        <f t="shared" si="1"/>
        <v>1012042.617822053</v>
      </c>
      <c r="R46" s="88"/>
      <c r="S46" s="96">
        <f t="shared" si="2"/>
        <v>4874225.9890357787</v>
      </c>
      <c r="T46" s="87">
        <f>SUMIF('1) SB - All Schools ISB '!$C:$C,Summary!$A46,'1) SB - All Schools ISB '!L:L)+SUMIF('2) SB - Growth Fund'!$A:$A,Summary!$A46,'2) SB - Growth Fund'!H:H)+SUMIF('4) HNB - Special Sch, AP, ARPs'!$A:$A,Summary!$A46,'4) HNB - Special Sch, AP, ARPs'!Q:Q)+SUMIF('5) HNB - SEN Support Fund'!$A:$A,Summary!$A46,'5) HNB - SEN Support Fund'!M:M)+SUMIF('6) HNB - Mainstream Banding'!$A:$A,Summary!$A46,'6) HNB - Mainstream Banding'!G:G)+SUMIF('7) EYB&amp;HNB - EY High Needs'!$A:$A,Summary!$A46,'7) EYB&amp;HNB - EY High Needs'!C:C)+SUMIF('9) PPG 2016-17'!$A:$A,Summary!$A46,'9) PPG 2016-17'!G:G)+SUMIF('10) EFA 2016-17'!$A:$A,Summary!$A46,'10) EFA 2016-17'!F:F)+SUMIF('3) SB - One Off Reserve'!$A:$A,Summary!$A46,'3) SB - One Off Reserve'!D:D)+SUMIF('8) EYB - 2, 3&amp;4 YO'!$A:$A,Summary!$A46,'8) EYB - 2, 3&amp;4 YO'!O:O)</f>
        <v>698037.85551163147</v>
      </c>
      <c r="U46" s="87">
        <f>SUMIF('1) SB - All Schools ISB '!$C:$C,Summary!$A46,'1) SB - All Schools ISB '!M:M)+SUMIF('2) SB - Growth Fund'!$A:$A,Summary!$A46,'2) SB - Growth Fund'!I:I)+SUMIF('4) HNB - Special Sch, AP, ARPs'!$A:$A,Summary!$A46,'4) HNB - Special Sch, AP, ARPs'!R:R)+SUMIF('5) HNB - SEN Support Fund'!$A:$A,Summary!$A46,'5) HNB - SEN Support Fund'!N:N)+SUMIF('6) HNB - Mainstream Banding'!$A:$A,Summary!$A46,'6) HNB - Mainstream Banding'!H:H)+SUMIF('7) EYB&amp;HNB - EY High Needs'!$A:$A,Summary!$A46,'7) EYB&amp;HNB - EY High Needs'!D:D)+SUMIF('9) PPG 2016-17'!$A:$A,Summary!$A46,'9) PPG 2016-17'!H:H)+SUMIF('10) EFA 2016-17'!$A:$A,Summary!$A46,'10) EFA 2016-17'!G:G)+SUMIF('3) SB - One Off Reserve'!$A:$A,Summary!$A46,'3) SB - One Off Reserve'!E:E)+SUMIF('8) EYB - 2, 3&amp;4 YO'!$A:$A,Summary!$A46,'8) EYB - 2, 3&amp;4 YO'!P:P)</f>
        <v>408181.76988650003</v>
      </c>
      <c r="V46" s="87">
        <f>SUMIF('1) SB - All Schools ISB '!$C:$C,Summary!$A46,'1) SB - All Schools ISB '!N:N)+SUMIF('2) SB - Growth Fund'!$A:$A,Summary!$A46,'2) SB - Growth Fund'!J:J)+SUMIF('4) HNB - Special Sch, AP, ARPs'!$A:$A,Summary!$A46,'4) HNB - Special Sch, AP, ARPs'!S:S)+SUMIF('5) HNB - SEN Support Fund'!$A:$A,Summary!$A46,'5) HNB - SEN Support Fund'!O:O)+SUMIF('6) HNB - Mainstream Banding'!$A:$A,Summary!$A46,'6) HNB - Mainstream Banding'!I:I)+SUMIF('7) EYB&amp;HNB - EY High Needs'!$A:$A,Summary!$A46,'7) EYB&amp;HNB - EY High Needs'!E:E)+SUMIF('9) PPG 2016-17'!$A:$A,Summary!$A46,'9) PPG 2016-17'!I:I)+SUMIF('10) EFA 2016-17'!$A:$A,Summary!$A46,'10) EFA 2016-17'!H:H)+SUMIF('3) SB - One Off Reserve'!$A:$A,Summary!$A46,'3) SB - One Off Reserve'!F:F)+SUMIF('8) EYB - 2, 3&amp;4 YO'!$A:$A,Summary!$A46,'8) EYB - 2, 3&amp;4 YO'!Q:Q)</f>
        <v>399828.6032198334</v>
      </c>
      <c r="W46" s="87">
        <f>SUMIF('1) SB - All Schools ISB '!$C:$C,Summary!$A46,'1) SB - All Schools ISB '!O:O)+SUMIF('2) SB - Growth Fund'!$A:$A,Summary!$A46,'2) SB - Growth Fund'!K:K)+SUMIF('4) HNB - Special Sch, AP, ARPs'!$A:$A,Summary!$A46,'4) HNB - Special Sch, AP, ARPs'!T:T)+SUMIF('5) HNB - SEN Support Fund'!$A:$A,Summary!$A46,'5) HNB - SEN Support Fund'!P:P)+SUMIF('6) HNB - Mainstream Banding'!$A:$A,Summary!$A46,'6) HNB - Mainstream Banding'!J:J)+SUMIF('7) EYB&amp;HNB - EY High Needs'!$A:$A,Summary!$A46,'7) EYB&amp;HNB - EY High Needs'!F:F)+SUMIF('9) PPG 2016-17'!$A:$A,Summary!$A46,'9) PPG 2016-17'!J:J)+SUMIF('10) EFA 2016-17'!$A:$A,Summary!$A46,'10) EFA 2016-17'!I:I)+SUMIF('3) SB - One Off Reserve'!$A:$A,Summary!$A46,'3) SB - One Off Reserve'!G:G)+SUMIF('8) EYB - 2, 3&amp;4 YO'!$A:$A,Summary!$A46,'8) EYB - 2, 3&amp;4 YO'!R:R)</f>
        <v>399828.6032198334</v>
      </c>
      <c r="X46" s="87">
        <f>SUMIF('1) SB - All Schools ISB '!$C:$C,Summary!$A46,'1) SB - All Schools ISB '!P:P)+SUMIF('2) SB - Growth Fund'!$A:$A,Summary!$A46,'2) SB - Growth Fund'!L:L)+SUMIF('4) HNB - Special Sch, AP, ARPs'!$A:$A,Summary!$A46,'4) HNB - Special Sch, AP, ARPs'!U:U)+SUMIF('5) HNB - SEN Support Fund'!$A:$A,Summary!$A46,'5) HNB - SEN Support Fund'!Q:Q)+SUMIF('6) HNB - Mainstream Banding'!$A:$A,Summary!$A46,'6) HNB - Mainstream Banding'!K:K)+SUMIF('7) EYB&amp;HNB - EY High Needs'!$A:$A,Summary!$A46,'7) EYB&amp;HNB - EY High Needs'!G:G)+SUMIF('9) PPG 2016-17'!$A:$A,Summary!$A46,'9) PPG 2016-17'!K:K)+SUMIF('10) EFA 2016-17'!$A:$A,Summary!$A46,'10) EFA 2016-17'!J:J)+SUMIF('3) SB - One Off Reserve'!$A:$A,Summary!$A46,'3) SB - One Off Reserve'!H:H)+SUMIF('8) EYB - 2, 3&amp;4 YO'!$A:$A,Summary!$A46,'8) EYB - 2, 3&amp;4 YO'!S:S)</f>
        <v>399828.6032198334</v>
      </c>
      <c r="Y46" s="87">
        <f>SUMIF('1) SB - All Schools ISB '!$C:$C,Summary!$A46,'1) SB - All Schools ISB '!Q:Q)+SUMIF('2) SB - Growth Fund'!$A:$A,Summary!$A46,'2) SB - Growth Fund'!M:M)+SUMIF('4) HNB - Special Sch, AP, ARPs'!$A:$A,Summary!$A46,'4) HNB - Special Sch, AP, ARPs'!V:V)+SUMIF('5) HNB - SEN Support Fund'!$A:$A,Summary!$A46,'5) HNB - SEN Support Fund'!R:R)+SUMIF('6) HNB - Mainstream Banding'!$A:$A,Summary!$A46,'6) HNB - Mainstream Banding'!L:L)+SUMIF('7) EYB&amp;HNB - EY High Needs'!$A:$A,Summary!$A46,'7) EYB&amp;HNB - EY High Needs'!H:H)+SUMIF('9) PPG 2016-17'!$A:$A,Summary!$A46,'9) PPG 2016-17'!L:L)+SUMIF('10) EFA 2016-17'!$A:$A,Summary!$A46,'10) EFA 2016-17'!K:K)+SUMIF('3) SB - One Off Reserve'!$A:$A,Summary!$A46,'3) SB - One Off Reserve'!I:I)+SUMIF('8) EYB - 2, 3&amp;4 YO'!$A:$A,Summary!$A46,'8) EYB - 2, 3&amp;4 YO'!T:T)</f>
        <v>399828.6032198334</v>
      </c>
      <c r="Z46" s="87">
        <f>SUMIF('1) SB - All Schools ISB '!$C:$C,Summary!$A46,'1) SB - All Schools ISB '!R:R)+SUMIF('2) SB - Growth Fund'!$A:$A,Summary!$A46,'2) SB - Growth Fund'!N:N)+SUMIF('4) HNB - Special Sch, AP, ARPs'!$A:$A,Summary!$A46,'4) HNB - Special Sch, AP, ARPs'!W:W)+SUMIF('5) HNB - SEN Support Fund'!$A:$A,Summary!$A46,'5) HNB - SEN Support Fund'!S:S)+SUMIF('6) HNB - Mainstream Banding'!$A:$A,Summary!$A46,'6) HNB - Mainstream Banding'!M:M)+SUMIF('7) EYB&amp;HNB - EY High Needs'!$A:$A,Summary!$A46,'7) EYB&amp;HNB - EY High Needs'!I:I)+SUMIF('9) PPG 2016-17'!$A:$A,Summary!$A46,'9) PPG 2016-17'!M:M)+SUMIF('10) EFA 2016-17'!$A:$A,Summary!$A46,'10) EFA 2016-17'!L:L)+SUMIF('3) SB - One Off Reserve'!$A:$A,Summary!$A46,'3) SB - One Off Reserve'!J:J)+SUMIF('8) EYB - 2, 3&amp;4 YO'!$A:$A,Summary!$A46,'8) EYB - 2, 3&amp;4 YO'!U:U)</f>
        <v>399828.6032198334</v>
      </c>
      <c r="AA46" s="87">
        <f>SUMIF('1) SB - All Schools ISB '!$C:$C,Summary!$A46,'1) SB - All Schools ISB '!S:S)+SUMIF('2) SB - Growth Fund'!$A:$A,Summary!$A46,'2) SB - Growth Fund'!O:O)+SUMIF('4) HNB - Special Sch, AP, ARPs'!$A:$A,Summary!$A46,'4) HNB - Special Sch, AP, ARPs'!X:X)+SUMIF('5) HNB - SEN Support Fund'!$A:$A,Summary!$A46,'5) HNB - SEN Support Fund'!T:T)+SUMIF('6) HNB - Mainstream Banding'!$A:$A,Summary!$A46,'6) HNB - Mainstream Banding'!N:N)+SUMIF('7) EYB&amp;HNB - EY High Needs'!$A:$A,Summary!$A46,'7) EYB&amp;HNB - EY High Needs'!J:J)+SUMIF('9) PPG 2016-17'!$A:$A,Summary!$A46,'9) PPG 2016-17'!N:N)+SUMIF('10) EFA 2016-17'!$A:$A,Summary!$A46,'10) EFA 2016-17'!M:M)+SUMIF('3) SB - One Off Reserve'!$A:$A,Summary!$A46,'3) SB - One Off Reserve'!K:K)+SUMIF('8) EYB - 2, 3&amp;4 YO'!$A:$A,Summary!$A46,'8) EYB - 2, 3&amp;4 YO'!V:V)</f>
        <v>399828.6032198334</v>
      </c>
      <c r="AB46" s="87">
        <f>SUMIF('1) SB - All Schools ISB '!$C:$C,Summary!$A46,'1) SB - All Schools ISB '!T:T)+SUMIF('2) SB - Growth Fund'!$A:$A,Summary!$A46,'2) SB - Growth Fund'!P:P)+SUMIF('4) HNB - Special Sch, AP, ARPs'!$A:$A,Summary!$A46,'4) HNB - Special Sch, AP, ARPs'!Y:Y)+SUMIF('5) HNB - SEN Support Fund'!$A:$A,Summary!$A46,'5) HNB - SEN Support Fund'!U:U)+SUMIF('6) HNB - Mainstream Banding'!$A:$A,Summary!$A46,'6) HNB - Mainstream Banding'!O:O)+SUMIF('7) EYB&amp;HNB - EY High Needs'!$A:$A,Summary!$A46,'7) EYB&amp;HNB - EY High Needs'!K:K)+SUMIF('9) PPG 2016-17'!$A:$A,Summary!$A46,'9) PPG 2016-17'!O:O)+SUMIF('10) EFA 2016-17'!$A:$A,Summary!$A46,'10) EFA 2016-17'!N:N)+SUMIF('3) SB - One Off Reserve'!$A:$A,Summary!$A46,'3) SB - One Off Reserve'!L:L)+SUMIF('8) EYB - 2, 3&amp;4 YO'!$A:$A,Summary!$A46,'8) EYB - 2, 3&amp;4 YO'!W:W)</f>
        <v>399828.6032198334</v>
      </c>
      <c r="AC46" s="87">
        <f>SUMIF('1) SB - All Schools ISB '!$C:$C,Summary!$A46,'1) SB - All Schools ISB '!U:U)+SUMIF('2) SB - Growth Fund'!$A:$A,Summary!$A46,'2) SB - Growth Fund'!Q:Q)+SUMIF('4) HNB - Special Sch, AP, ARPs'!$A:$A,Summary!$A46,'4) HNB - Special Sch, AP, ARPs'!Z:Z)+SUMIF('5) HNB - SEN Support Fund'!$A:$A,Summary!$A46,'5) HNB - SEN Support Fund'!V:V)+SUMIF('6) HNB - Mainstream Banding'!$A:$A,Summary!$A46,'6) HNB - Mainstream Banding'!P:P)+SUMIF('7) EYB&amp;HNB - EY High Needs'!$A:$A,Summary!$A46,'7) EYB&amp;HNB - EY High Needs'!L:L)+SUMIF('9) PPG 2016-17'!$A:$A,Summary!$A46,'9) PPG 2016-17'!P:P)+SUMIF('10) EFA 2016-17'!$A:$A,Summary!$A46,'10) EFA 2016-17'!O:O)+SUMIF('3) SB - One Off Reserve'!$A:$A,Summary!$A46,'3) SB - One Off Reserve'!M:M)+SUMIF('8) EYB - 2, 3&amp;4 YO'!$A:$A,Summary!$A46,'8) EYB - 2, 3&amp;4 YO'!X:X)</f>
        <v>399828.6032198334</v>
      </c>
      <c r="AD46" s="87">
        <f>SUMIF('1) SB - All Schools ISB '!$C:$C,Summary!$A46,'1) SB - All Schools ISB '!V:V)+SUMIF('2) SB - Growth Fund'!$A:$A,Summary!$A46,'2) SB - Growth Fund'!R:R)+SUMIF('4) HNB - Special Sch, AP, ARPs'!$A:$A,Summary!$A46,'4) HNB - Special Sch, AP, ARPs'!AA:AA)+SUMIF('5) HNB - SEN Support Fund'!$A:$A,Summary!$A46,'5) HNB - SEN Support Fund'!W:W)+SUMIF('6) HNB - Mainstream Banding'!$A:$A,Summary!$A46,'6) HNB - Mainstream Banding'!Q:Q)+SUMIF('7) EYB&amp;HNB - EY High Needs'!$A:$A,Summary!$A46,'7) EYB&amp;HNB - EY High Needs'!M:M)+SUMIF('9) PPG 2016-17'!$A:$A,Summary!$A46,'9) PPG 2016-17'!Q:Q)+SUMIF('10) EFA 2016-17'!$A:$A,Summary!$A46,'10) EFA 2016-17'!P:P)+SUMIF('3) SB - One Off Reserve'!$A:$A,Summary!$A46,'3) SB - One Off Reserve'!N:N)+SUMIF('8) EYB - 2, 3&amp;4 YO'!$A:$A,Summary!$A46,'8) EYB - 2, 3&amp;4 YO'!Y:Y)</f>
        <v>399828.6032198334</v>
      </c>
      <c r="AE46" s="87">
        <f>SUMIF('1) SB - All Schools ISB '!$C:$C,Summary!$A46,'1) SB - All Schools ISB '!W:W)+SUMIF('2) SB - Growth Fund'!$A:$A,Summary!$A46,'2) SB - Growth Fund'!S:S)+SUMIF('4) HNB - Special Sch, AP, ARPs'!$A:$A,Summary!$A46,'4) HNB - Special Sch, AP, ARPs'!AB:AB)+SUMIF('5) HNB - SEN Support Fund'!$A:$A,Summary!$A46,'5) HNB - SEN Support Fund'!X:X)+SUMIF('6) HNB - Mainstream Banding'!$A:$A,Summary!$A46,'6) HNB - Mainstream Banding'!R:R)+SUMIF('7) EYB&amp;HNB - EY High Needs'!$A:$A,Summary!$A46,'7) EYB&amp;HNB - EY High Needs'!N:N)+SUMIF('9) PPG 2016-17'!$A:$A,Summary!$A46,'9) PPG 2016-17'!R:R)+SUMIF('10) EFA 2016-17'!$A:$A,Summary!$A46,'10) EFA 2016-17'!Q:Q)+SUMIF('3) SB - One Off Reserve'!$A:$A,Summary!$A46,'3) SB - One Off Reserve'!O:O)+SUMIF('8) EYB - 2, 3&amp;4 YO'!$A:$A,Summary!$A46,'8) EYB - 2, 3&amp;4 YO'!Z:Z)</f>
        <v>169548.93465914705</v>
      </c>
      <c r="AG46" s="96">
        <v>4874225.9890357787</v>
      </c>
      <c r="AH46" s="223">
        <v>4874225.9890357787</v>
      </c>
      <c r="AI46" s="223">
        <f t="shared" si="3"/>
        <v>4874225.9890357787</v>
      </c>
      <c r="AJ46" s="56">
        <f t="shared" si="4"/>
        <v>0</v>
      </c>
    </row>
    <row r="47" spans="1:36" ht="15" x14ac:dyDescent="0.25">
      <c r="A47" s="7">
        <v>3072187</v>
      </c>
      <c r="B47" s="37" t="s">
        <v>316</v>
      </c>
      <c r="C47" s="96">
        <f>SUMIF('1) SB - All Schools ISB '!C:C,Summary!A47,'1) SB - All Schools ISB '!K:K)</f>
        <v>3413817.7803515908</v>
      </c>
      <c r="D47" s="41">
        <f>SUMIF('4) HNB - Special Sch, AP, ARPs'!A:A,Summary!A47,'4) HNB - Special Sch, AP, ARPs'!C:C)</f>
        <v>0</v>
      </c>
      <c r="E47" s="90">
        <f t="shared" si="0"/>
        <v>3413817.7803515908</v>
      </c>
      <c r="F47" s="88"/>
      <c r="G47" s="91">
        <f>SUMIF('6) HNB - Mainstream Banding'!A:A,Summary!A47,'6) HNB - Mainstream Banding'!E:E)</f>
        <v>52140.665000000001</v>
      </c>
      <c r="H47" s="41">
        <f>SUMIF('4) HNB - Special Sch, AP, ARPs'!A:A,Summary!A47,'4) HNB - Special Sch, AP, ARPs'!E:E)+SUMIF('4) HNB - Special Sch, AP, ARPs'!A:A,Summary!A47,'4) HNB - Special Sch, AP, ARPs'!F:F)</f>
        <v>0</v>
      </c>
      <c r="I47" s="41">
        <f>SUMIF('5) HNB - SEN Support Fund'!A:A,Summary!A47,'5) HNB - SEN Support Fund'!L:L)</f>
        <v>0</v>
      </c>
      <c r="J47" s="41"/>
      <c r="K47" s="96">
        <f>SUMIF('8) EYB - 2, 3&amp;4 YO'!A:A,A47,'8) EYB - 2, 3&amp;4 YO'!N:N)</f>
        <v>189061.99999999994</v>
      </c>
      <c r="L47" s="96">
        <f>SUMIF('2) SB - Growth Fund'!A:A,Summary!A47,'2) SB - Growth Fund'!G:G)</f>
        <v>0</v>
      </c>
      <c r="M47" s="96">
        <f>SUMIF('3) SB - One Off Reserve'!A:A,Summary!A47,'3) SB - One Off Reserve'!D:D)</f>
        <v>8336.5627920760471</v>
      </c>
      <c r="N47" s="96">
        <f>SUMIF('10) EFA 2016-17'!A:A,Summary!A47,'10) EFA 2016-17'!C:C)</f>
        <v>0</v>
      </c>
      <c r="O47" s="96">
        <f>SUMIF('10) EFA 2016-17'!A:A,Summary!A47,'10) EFA 2016-17'!D:D)</f>
        <v>0</v>
      </c>
      <c r="P47" s="96">
        <f>SUMIF('9) PPG 2016-17'!A:A,Summary!A47,'9) PPG 2016-17'!F:F)</f>
        <v>279040</v>
      </c>
      <c r="Q47" s="96">
        <f t="shared" si="1"/>
        <v>528579.22779207607</v>
      </c>
      <c r="R47" s="88"/>
      <c r="S47" s="96">
        <f t="shared" si="2"/>
        <v>3942397.0081436671</v>
      </c>
      <c r="T47" s="87">
        <f>SUMIF('1) SB - All Schools ISB '!$C:$C,Summary!$A47,'1) SB - All Schools ISB '!L:L)+SUMIF('2) SB - Growth Fund'!$A:$A,Summary!$A47,'2) SB - Growth Fund'!H:H)+SUMIF('4) HNB - Special Sch, AP, ARPs'!$A:$A,Summary!$A47,'4) HNB - Special Sch, AP, ARPs'!Q:Q)+SUMIF('5) HNB - SEN Support Fund'!$A:$A,Summary!$A47,'5) HNB - SEN Support Fund'!M:M)+SUMIF('6) HNB - Mainstream Banding'!$A:$A,Summary!$A47,'6) HNB - Mainstream Banding'!G:G)+SUMIF('7) EYB&amp;HNB - EY High Needs'!$A:$A,Summary!$A47,'7) EYB&amp;HNB - EY High Needs'!C:C)+SUMIF('9) PPG 2016-17'!$A:$A,Summary!$A47,'9) PPG 2016-17'!G:G)+SUMIF('10) EFA 2016-17'!$A:$A,Summary!$A47,'10) EFA 2016-17'!F:F)+SUMIF('3) SB - One Off Reserve'!$A:$A,Summary!$A47,'3) SB - One Off Reserve'!D:D)+SUMIF('8) EYB - 2, 3&amp;4 YO'!$A:$A,Summary!$A47,'8) EYB - 2, 3&amp;4 YO'!O:O)</f>
        <v>460753.51400750899</v>
      </c>
      <c r="U47" s="87">
        <f>SUMIF('1) SB - All Schools ISB '!$C:$C,Summary!$A47,'1) SB - All Schools ISB '!M:M)+SUMIF('2) SB - Growth Fund'!$A:$A,Summary!$A47,'2) SB - Growth Fund'!I:I)+SUMIF('4) HNB - Special Sch, AP, ARPs'!$A:$A,Summary!$A47,'4) HNB - Special Sch, AP, ARPs'!R:R)+SUMIF('5) HNB - SEN Support Fund'!$A:$A,Summary!$A47,'5) HNB - SEN Support Fund'!N:N)+SUMIF('6) HNB - Mainstream Banding'!$A:$A,Summary!$A47,'6) HNB - Mainstream Banding'!H:H)+SUMIF('7) EYB&amp;HNB - EY High Needs'!$A:$A,Summary!$A47,'7) EYB&amp;HNB - EY High Needs'!D:D)+SUMIF('9) PPG 2016-17'!$A:$A,Summary!$A47,'9) PPG 2016-17'!H:H)+SUMIF('10) EFA 2016-17'!$A:$A,Summary!$A47,'10) EFA 2016-17'!G:G)+SUMIF('3) SB - One Off Reserve'!$A:$A,Summary!$A47,'3) SB - One Off Reserve'!E:E)+SUMIF('8) EYB - 2, 3&amp;4 YO'!$A:$A,Summary!$A47,'8) EYB - 2, 3&amp;4 YO'!P:P)</f>
        <v>334395.13785488525</v>
      </c>
      <c r="V47" s="87">
        <f>SUMIF('1) SB - All Schools ISB '!$C:$C,Summary!$A47,'1) SB - All Schools ISB '!N:N)+SUMIF('2) SB - Growth Fund'!$A:$A,Summary!$A47,'2) SB - Growth Fund'!J:J)+SUMIF('4) HNB - Special Sch, AP, ARPs'!$A:$A,Summary!$A47,'4) HNB - Special Sch, AP, ARPs'!S:S)+SUMIF('5) HNB - SEN Support Fund'!$A:$A,Summary!$A47,'5) HNB - SEN Support Fund'!O:O)+SUMIF('6) HNB - Mainstream Banding'!$A:$A,Summary!$A47,'6) HNB - Mainstream Banding'!I:I)+SUMIF('7) EYB&amp;HNB - EY High Needs'!$A:$A,Summary!$A47,'7) EYB&amp;HNB - EY High Needs'!E:E)+SUMIF('9) PPG 2016-17'!$A:$A,Summary!$A47,'9) PPG 2016-17'!I:I)+SUMIF('10) EFA 2016-17'!$A:$A,Summary!$A47,'10) EFA 2016-17'!H:H)+SUMIF('3) SB - One Off Reserve'!$A:$A,Summary!$A47,'3) SB - One Off Reserve'!F:F)+SUMIF('8) EYB - 2, 3&amp;4 YO'!$A:$A,Summary!$A47,'8) EYB - 2, 3&amp;4 YO'!Q:Q)</f>
        <v>334395.13785488525</v>
      </c>
      <c r="W47" s="87">
        <f>SUMIF('1) SB - All Schools ISB '!$C:$C,Summary!$A47,'1) SB - All Schools ISB '!O:O)+SUMIF('2) SB - Growth Fund'!$A:$A,Summary!$A47,'2) SB - Growth Fund'!K:K)+SUMIF('4) HNB - Special Sch, AP, ARPs'!$A:$A,Summary!$A47,'4) HNB - Special Sch, AP, ARPs'!T:T)+SUMIF('5) HNB - SEN Support Fund'!$A:$A,Summary!$A47,'5) HNB - SEN Support Fund'!P:P)+SUMIF('6) HNB - Mainstream Banding'!$A:$A,Summary!$A47,'6) HNB - Mainstream Banding'!J:J)+SUMIF('7) EYB&amp;HNB - EY High Needs'!$A:$A,Summary!$A47,'7) EYB&amp;HNB - EY High Needs'!F:F)+SUMIF('9) PPG 2016-17'!$A:$A,Summary!$A47,'9) PPG 2016-17'!J:J)+SUMIF('10) EFA 2016-17'!$A:$A,Summary!$A47,'10) EFA 2016-17'!I:I)+SUMIF('3) SB - One Off Reserve'!$A:$A,Summary!$A47,'3) SB - One Off Reserve'!G:G)+SUMIF('8) EYB - 2, 3&amp;4 YO'!$A:$A,Summary!$A47,'8) EYB - 2, 3&amp;4 YO'!R:R)</f>
        <v>334395.13785488525</v>
      </c>
      <c r="X47" s="87">
        <f>SUMIF('1) SB - All Schools ISB '!$C:$C,Summary!$A47,'1) SB - All Schools ISB '!P:P)+SUMIF('2) SB - Growth Fund'!$A:$A,Summary!$A47,'2) SB - Growth Fund'!L:L)+SUMIF('4) HNB - Special Sch, AP, ARPs'!$A:$A,Summary!$A47,'4) HNB - Special Sch, AP, ARPs'!U:U)+SUMIF('5) HNB - SEN Support Fund'!$A:$A,Summary!$A47,'5) HNB - SEN Support Fund'!Q:Q)+SUMIF('6) HNB - Mainstream Banding'!$A:$A,Summary!$A47,'6) HNB - Mainstream Banding'!K:K)+SUMIF('7) EYB&amp;HNB - EY High Needs'!$A:$A,Summary!$A47,'7) EYB&amp;HNB - EY High Needs'!G:G)+SUMIF('9) PPG 2016-17'!$A:$A,Summary!$A47,'9) PPG 2016-17'!K:K)+SUMIF('10) EFA 2016-17'!$A:$A,Summary!$A47,'10) EFA 2016-17'!J:J)+SUMIF('3) SB - One Off Reserve'!$A:$A,Summary!$A47,'3) SB - One Off Reserve'!H:H)+SUMIF('8) EYB - 2, 3&amp;4 YO'!$A:$A,Summary!$A47,'8) EYB - 2, 3&amp;4 YO'!S:S)</f>
        <v>334395.13785488525</v>
      </c>
      <c r="Y47" s="87">
        <f>SUMIF('1) SB - All Schools ISB '!$C:$C,Summary!$A47,'1) SB - All Schools ISB '!Q:Q)+SUMIF('2) SB - Growth Fund'!$A:$A,Summary!$A47,'2) SB - Growth Fund'!M:M)+SUMIF('4) HNB - Special Sch, AP, ARPs'!$A:$A,Summary!$A47,'4) HNB - Special Sch, AP, ARPs'!V:V)+SUMIF('5) HNB - SEN Support Fund'!$A:$A,Summary!$A47,'5) HNB - SEN Support Fund'!R:R)+SUMIF('6) HNB - Mainstream Banding'!$A:$A,Summary!$A47,'6) HNB - Mainstream Banding'!L:L)+SUMIF('7) EYB&amp;HNB - EY High Needs'!$A:$A,Summary!$A47,'7) EYB&amp;HNB - EY High Needs'!H:H)+SUMIF('9) PPG 2016-17'!$A:$A,Summary!$A47,'9) PPG 2016-17'!L:L)+SUMIF('10) EFA 2016-17'!$A:$A,Summary!$A47,'10) EFA 2016-17'!K:K)+SUMIF('3) SB - One Off Reserve'!$A:$A,Summary!$A47,'3) SB - One Off Reserve'!I:I)+SUMIF('8) EYB - 2, 3&amp;4 YO'!$A:$A,Summary!$A47,'8) EYB - 2, 3&amp;4 YO'!T:T)</f>
        <v>334395.13785488525</v>
      </c>
      <c r="Z47" s="87">
        <f>SUMIF('1) SB - All Schools ISB '!$C:$C,Summary!$A47,'1) SB - All Schools ISB '!R:R)+SUMIF('2) SB - Growth Fund'!$A:$A,Summary!$A47,'2) SB - Growth Fund'!N:N)+SUMIF('4) HNB - Special Sch, AP, ARPs'!$A:$A,Summary!$A47,'4) HNB - Special Sch, AP, ARPs'!W:W)+SUMIF('5) HNB - SEN Support Fund'!$A:$A,Summary!$A47,'5) HNB - SEN Support Fund'!S:S)+SUMIF('6) HNB - Mainstream Banding'!$A:$A,Summary!$A47,'6) HNB - Mainstream Banding'!M:M)+SUMIF('7) EYB&amp;HNB - EY High Needs'!$A:$A,Summary!$A47,'7) EYB&amp;HNB - EY High Needs'!I:I)+SUMIF('9) PPG 2016-17'!$A:$A,Summary!$A47,'9) PPG 2016-17'!M:M)+SUMIF('10) EFA 2016-17'!$A:$A,Summary!$A47,'10) EFA 2016-17'!L:L)+SUMIF('3) SB - One Off Reserve'!$A:$A,Summary!$A47,'3) SB - One Off Reserve'!J:J)+SUMIF('8) EYB - 2, 3&amp;4 YO'!$A:$A,Summary!$A47,'8) EYB - 2, 3&amp;4 YO'!U:U)</f>
        <v>334395.13785488525</v>
      </c>
      <c r="AA47" s="87">
        <f>SUMIF('1) SB - All Schools ISB '!$C:$C,Summary!$A47,'1) SB - All Schools ISB '!S:S)+SUMIF('2) SB - Growth Fund'!$A:$A,Summary!$A47,'2) SB - Growth Fund'!O:O)+SUMIF('4) HNB - Special Sch, AP, ARPs'!$A:$A,Summary!$A47,'4) HNB - Special Sch, AP, ARPs'!X:X)+SUMIF('5) HNB - SEN Support Fund'!$A:$A,Summary!$A47,'5) HNB - SEN Support Fund'!T:T)+SUMIF('6) HNB - Mainstream Banding'!$A:$A,Summary!$A47,'6) HNB - Mainstream Banding'!N:N)+SUMIF('7) EYB&amp;HNB - EY High Needs'!$A:$A,Summary!$A47,'7) EYB&amp;HNB - EY High Needs'!J:J)+SUMIF('9) PPG 2016-17'!$A:$A,Summary!$A47,'9) PPG 2016-17'!N:N)+SUMIF('10) EFA 2016-17'!$A:$A,Summary!$A47,'10) EFA 2016-17'!M:M)+SUMIF('3) SB - One Off Reserve'!$A:$A,Summary!$A47,'3) SB - One Off Reserve'!K:K)+SUMIF('8) EYB - 2, 3&amp;4 YO'!$A:$A,Summary!$A47,'8) EYB - 2, 3&amp;4 YO'!V:V)</f>
        <v>334395.13785488525</v>
      </c>
      <c r="AB47" s="87">
        <f>SUMIF('1) SB - All Schools ISB '!$C:$C,Summary!$A47,'1) SB - All Schools ISB '!T:T)+SUMIF('2) SB - Growth Fund'!$A:$A,Summary!$A47,'2) SB - Growth Fund'!P:P)+SUMIF('4) HNB - Special Sch, AP, ARPs'!$A:$A,Summary!$A47,'4) HNB - Special Sch, AP, ARPs'!Y:Y)+SUMIF('5) HNB - SEN Support Fund'!$A:$A,Summary!$A47,'5) HNB - SEN Support Fund'!U:U)+SUMIF('6) HNB - Mainstream Banding'!$A:$A,Summary!$A47,'6) HNB - Mainstream Banding'!O:O)+SUMIF('7) EYB&amp;HNB - EY High Needs'!$A:$A,Summary!$A47,'7) EYB&amp;HNB - EY High Needs'!K:K)+SUMIF('9) PPG 2016-17'!$A:$A,Summary!$A47,'9) PPG 2016-17'!O:O)+SUMIF('10) EFA 2016-17'!$A:$A,Summary!$A47,'10) EFA 2016-17'!N:N)+SUMIF('3) SB - One Off Reserve'!$A:$A,Summary!$A47,'3) SB - One Off Reserve'!L:L)+SUMIF('8) EYB - 2, 3&amp;4 YO'!$A:$A,Summary!$A47,'8) EYB - 2, 3&amp;4 YO'!W:W)</f>
        <v>334395.13785488525</v>
      </c>
      <c r="AC47" s="87">
        <f>SUMIF('1) SB - All Schools ISB '!$C:$C,Summary!$A47,'1) SB - All Schools ISB '!U:U)+SUMIF('2) SB - Growth Fund'!$A:$A,Summary!$A47,'2) SB - Growth Fund'!Q:Q)+SUMIF('4) HNB - Special Sch, AP, ARPs'!$A:$A,Summary!$A47,'4) HNB - Special Sch, AP, ARPs'!Z:Z)+SUMIF('5) HNB - SEN Support Fund'!$A:$A,Summary!$A47,'5) HNB - SEN Support Fund'!V:V)+SUMIF('6) HNB - Mainstream Banding'!$A:$A,Summary!$A47,'6) HNB - Mainstream Banding'!P:P)+SUMIF('7) EYB&amp;HNB - EY High Needs'!$A:$A,Summary!$A47,'7) EYB&amp;HNB - EY High Needs'!L:L)+SUMIF('9) PPG 2016-17'!$A:$A,Summary!$A47,'9) PPG 2016-17'!P:P)+SUMIF('10) EFA 2016-17'!$A:$A,Summary!$A47,'10) EFA 2016-17'!O:O)+SUMIF('3) SB - One Off Reserve'!$A:$A,Summary!$A47,'3) SB - One Off Reserve'!M:M)+SUMIF('8) EYB - 2, 3&amp;4 YO'!$A:$A,Summary!$A47,'8) EYB - 2, 3&amp;4 YO'!X:X)</f>
        <v>334395.13785488525</v>
      </c>
      <c r="AD47" s="87">
        <f>SUMIF('1) SB - All Schools ISB '!$C:$C,Summary!$A47,'1) SB - All Schools ISB '!V:V)+SUMIF('2) SB - Growth Fund'!$A:$A,Summary!$A47,'2) SB - Growth Fund'!R:R)+SUMIF('4) HNB - Special Sch, AP, ARPs'!$A:$A,Summary!$A47,'4) HNB - Special Sch, AP, ARPs'!AA:AA)+SUMIF('5) HNB - SEN Support Fund'!$A:$A,Summary!$A47,'5) HNB - SEN Support Fund'!W:W)+SUMIF('6) HNB - Mainstream Banding'!$A:$A,Summary!$A47,'6) HNB - Mainstream Banding'!Q:Q)+SUMIF('7) EYB&amp;HNB - EY High Needs'!$A:$A,Summary!$A47,'7) EYB&amp;HNB - EY High Needs'!M:M)+SUMIF('9) PPG 2016-17'!$A:$A,Summary!$A47,'9) PPG 2016-17'!Q:Q)+SUMIF('10) EFA 2016-17'!$A:$A,Summary!$A47,'10) EFA 2016-17'!P:P)+SUMIF('3) SB - One Off Reserve'!$A:$A,Summary!$A47,'3) SB - One Off Reserve'!N:N)+SUMIF('8) EYB - 2, 3&amp;4 YO'!$A:$A,Summary!$A47,'8) EYB - 2, 3&amp;4 YO'!Y:Y)</f>
        <v>334395.13785488525</v>
      </c>
      <c r="AE47" s="87">
        <f>SUMIF('1) SB - All Schools ISB '!$C:$C,Summary!$A47,'1) SB - All Schools ISB '!W:W)+SUMIF('2) SB - Growth Fund'!$A:$A,Summary!$A47,'2) SB - Growth Fund'!S:S)+SUMIF('4) HNB - Special Sch, AP, ARPs'!$A:$A,Summary!$A47,'4) HNB - Special Sch, AP, ARPs'!AB:AB)+SUMIF('5) HNB - SEN Support Fund'!$A:$A,Summary!$A47,'5) HNB - SEN Support Fund'!X:X)+SUMIF('6) HNB - Mainstream Banding'!$A:$A,Summary!$A47,'6) HNB - Mainstream Banding'!R:R)+SUMIF('7) EYB&amp;HNB - EY High Needs'!$A:$A,Summary!$A47,'7) EYB&amp;HNB - EY High Needs'!N:N)+SUMIF('9) PPG 2016-17'!$A:$A,Summary!$A47,'9) PPG 2016-17'!R:R)+SUMIF('10) EFA 2016-17'!$A:$A,Summary!$A47,'10) EFA 2016-17'!Q:Q)+SUMIF('3) SB - One Off Reserve'!$A:$A,Summary!$A47,'3) SB - One Off Reserve'!O:O)+SUMIF('8) EYB - 2, 3&amp;4 YO'!$A:$A,Summary!$A47,'8) EYB - 2, 3&amp;4 YO'!Z:Z)</f>
        <v>137692.11558730569</v>
      </c>
      <c r="AG47" s="96">
        <v>3942397.0081436671</v>
      </c>
      <c r="AH47" s="223">
        <v>3942397.0081436671</v>
      </c>
      <c r="AI47" s="223">
        <f t="shared" si="3"/>
        <v>3942397.0081436671</v>
      </c>
      <c r="AJ47" s="56">
        <f t="shared" si="4"/>
        <v>0</v>
      </c>
    </row>
    <row r="48" spans="1:36" ht="15" x14ac:dyDescent="0.25">
      <c r="A48" s="7">
        <v>3071007</v>
      </c>
      <c r="B48" s="37" t="s">
        <v>396</v>
      </c>
      <c r="C48" s="96">
        <f>SUMIF('1) SB - All Schools ISB '!C:C,Summary!A48,'1) SB - All Schools ISB '!K:K)</f>
        <v>0</v>
      </c>
      <c r="D48" s="41">
        <f>SUMIF('4) HNB - Special Sch, AP, ARPs'!A:A,Summary!A48,'4) HNB - Special Sch, AP, ARPs'!C:C)</f>
        <v>0</v>
      </c>
      <c r="E48" s="90">
        <f t="shared" si="0"/>
        <v>0</v>
      </c>
      <c r="F48" s="88"/>
      <c r="G48" s="91">
        <f>SUMIF('6) HNB - Mainstream Banding'!A:A,Summary!A48,'6) HNB - Mainstream Banding'!E:E)</f>
        <v>0</v>
      </c>
      <c r="H48" s="41">
        <f>SUMIF('4) HNB - Special Sch, AP, ARPs'!A:A,Summary!A48,'4) HNB - Special Sch, AP, ARPs'!E:E)+SUMIF('4) HNB - Special Sch, AP, ARPs'!A:A,Summary!A48,'4) HNB - Special Sch, AP, ARPs'!F:F)</f>
        <v>0</v>
      </c>
      <c r="I48" s="41">
        <f>SUMIF('5) HNB - SEN Support Fund'!A:A,Summary!A48,'5) HNB - SEN Support Fund'!L:L)</f>
        <v>0</v>
      </c>
      <c r="J48" s="41"/>
      <c r="K48" s="96">
        <f>SUMIF('8) EYB - 2, 3&amp;4 YO'!A:A,A48,'8) EYB - 2, 3&amp;4 YO'!N:N)</f>
        <v>591246.19999999995</v>
      </c>
      <c r="L48" s="96">
        <f>SUMIF('2) SB - Growth Fund'!A:A,Summary!A48,'2) SB - Growth Fund'!G:G)</f>
        <v>0</v>
      </c>
      <c r="M48" s="96">
        <f>SUMIF('3) SB - One Off Reserve'!A:A,Summary!A48,'3) SB - One Off Reserve'!D:D)</f>
        <v>0</v>
      </c>
      <c r="N48" s="96">
        <f>SUMIF('10) EFA 2016-17'!A:A,Summary!A48,'10) EFA 2016-17'!C:C)</f>
        <v>0</v>
      </c>
      <c r="O48" s="96">
        <f>SUMIF('10) EFA 2016-17'!A:A,Summary!A48,'10) EFA 2016-17'!D:D)</f>
        <v>0</v>
      </c>
      <c r="P48" s="96">
        <f>SUMIF('9) PPG 2016-17'!A:A,Summary!A48,'9) PPG 2016-17'!F:F)</f>
        <v>0</v>
      </c>
      <c r="Q48" s="96">
        <f t="shared" si="1"/>
        <v>591246.19999999995</v>
      </c>
      <c r="R48" s="88"/>
      <c r="S48" s="96">
        <f t="shared" si="2"/>
        <v>591246.19999999995</v>
      </c>
      <c r="T48" s="87">
        <f>SUMIF('1) SB - All Schools ISB '!$C:$C,Summary!$A48,'1) SB - All Schools ISB '!L:L)+SUMIF('2) SB - Growth Fund'!$A:$A,Summary!$A48,'2) SB - Growth Fund'!H:H)+SUMIF('4) HNB - Special Sch, AP, ARPs'!$A:$A,Summary!$A48,'4) HNB - Special Sch, AP, ARPs'!Q:Q)+SUMIF('5) HNB - SEN Support Fund'!$A:$A,Summary!$A48,'5) HNB - SEN Support Fund'!M:M)+SUMIF('6) HNB - Mainstream Banding'!$A:$A,Summary!$A48,'6) HNB - Mainstream Banding'!G:G)+SUMIF('7) EYB&amp;HNB - EY High Needs'!$A:$A,Summary!$A48,'7) EYB&amp;HNB - EY High Needs'!C:C)+SUMIF('9) PPG 2016-17'!$A:$A,Summary!$A48,'9) PPG 2016-17'!G:G)+SUMIF('10) EFA 2016-17'!$A:$A,Summary!$A48,'10) EFA 2016-17'!F:F)+SUMIF('3) SB - One Off Reserve'!$A:$A,Summary!$A48,'3) SB - One Off Reserve'!D:D)+SUMIF('8) EYB - 2, 3&amp;4 YO'!$A:$A,Summary!$A48,'8) EYB - 2, 3&amp;4 YO'!O:O)</f>
        <v>521372.06300000002</v>
      </c>
      <c r="U48" s="87">
        <f>SUMIF('1) SB - All Schools ISB '!$C:$C,Summary!$A48,'1) SB - All Schools ISB '!M:M)+SUMIF('2) SB - Growth Fund'!$A:$A,Summary!$A48,'2) SB - Growth Fund'!I:I)+SUMIF('4) HNB - Special Sch, AP, ARPs'!$A:$A,Summary!$A48,'4) HNB - Special Sch, AP, ARPs'!R:R)+SUMIF('5) HNB - SEN Support Fund'!$A:$A,Summary!$A48,'5) HNB - SEN Support Fund'!N:N)+SUMIF('6) HNB - Mainstream Banding'!$A:$A,Summary!$A48,'6) HNB - Mainstream Banding'!H:H)+SUMIF('7) EYB&amp;HNB - EY High Needs'!$A:$A,Summary!$A48,'7) EYB&amp;HNB - EY High Needs'!D:D)+SUMIF('9) PPG 2016-17'!$A:$A,Summary!$A48,'9) PPG 2016-17'!H:H)+SUMIF('10) EFA 2016-17'!$A:$A,Summary!$A48,'10) EFA 2016-17'!G:G)+SUMIF('3) SB - One Off Reserve'!$A:$A,Summary!$A48,'3) SB - One Off Reserve'!E:E)+SUMIF('8) EYB - 2, 3&amp;4 YO'!$A:$A,Summary!$A48,'8) EYB - 2, 3&amp;4 YO'!P:P)</f>
        <v>50255.927000000011</v>
      </c>
      <c r="V48" s="87">
        <f>SUMIF('1) SB - All Schools ISB '!$C:$C,Summary!$A48,'1) SB - All Schools ISB '!N:N)+SUMIF('2) SB - Growth Fund'!$A:$A,Summary!$A48,'2) SB - Growth Fund'!J:J)+SUMIF('4) HNB - Special Sch, AP, ARPs'!$A:$A,Summary!$A48,'4) HNB - Special Sch, AP, ARPs'!S:S)+SUMIF('5) HNB - SEN Support Fund'!$A:$A,Summary!$A48,'5) HNB - SEN Support Fund'!O:O)+SUMIF('6) HNB - Mainstream Banding'!$A:$A,Summary!$A48,'6) HNB - Mainstream Banding'!I:I)+SUMIF('7) EYB&amp;HNB - EY High Needs'!$A:$A,Summary!$A48,'7) EYB&amp;HNB - EY High Needs'!E:E)+SUMIF('9) PPG 2016-17'!$A:$A,Summary!$A48,'9) PPG 2016-17'!I:I)+SUMIF('10) EFA 2016-17'!$A:$A,Summary!$A48,'10) EFA 2016-17'!H:H)+SUMIF('3) SB - One Off Reserve'!$A:$A,Summary!$A48,'3) SB - One Off Reserve'!F:F)+SUMIF('8) EYB - 2, 3&amp;4 YO'!$A:$A,Summary!$A48,'8) EYB - 2, 3&amp;4 YO'!Q:Q)</f>
        <v>50255.927000000011</v>
      </c>
      <c r="W48" s="87">
        <f>SUMIF('1) SB - All Schools ISB '!$C:$C,Summary!$A48,'1) SB - All Schools ISB '!O:O)+SUMIF('2) SB - Growth Fund'!$A:$A,Summary!$A48,'2) SB - Growth Fund'!K:K)+SUMIF('4) HNB - Special Sch, AP, ARPs'!$A:$A,Summary!$A48,'4) HNB - Special Sch, AP, ARPs'!T:T)+SUMIF('5) HNB - SEN Support Fund'!$A:$A,Summary!$A48,'5) HNB - SEN Support Fund'!P:P)+SUMIF('6) HNB - Mainstream Banding'!$A:$A,Summary!$A48,'6) HNB - Mainstream Banding'!J:J)+SUMIF('7) EYB&amp;HNB - EY High Needs'!$A:$A,Summary!$A48,'7) EYB&amp;HNB - EY High Needs'!F:F)+SUMIF('9) PPG 2016-17'!$A:$A,Summary!$A48,'9) PPG 2016-17'!J:J)+SUMIF('10) EFA 2016-17'!$A:$A,Summary!$A48,'10) EFA 2016-17'!I:I)+SUMIF('3) SB - One Off Reserve'!$A:$A,Summary!$A48,'3) SB - One Off Reserve'!G:G)+SUMIF('8) EYB - 2, 3&amp;4 YO'!$A:$A,Summary!$A48,'8) EYB - 2, 3&amp;4 YO'!R:R)</f>
        <v>50255.927000000011</v>
      </c>
      <c r="X48" s="87">
        <f>SUMIF('1) SB - All Schools ISB '!$C:$C,Summary!$A48,'1) SB - All Schools ISB '!P:P)+SUMIF('2) SB - Growth Fund'!$A:$A,Summary!$A48,'2) SB - Growth Fund'!L:L)+SUMIF('4) HNB - Special Sch, AP, ARPs'!$A:$A,Summary!$A48,'4) HNB - Special Sch, AP, ARPs'!U:U)+SUMIF('5) HNB - SEN Support Fund'!$A:$A,Summary!$A48,'5) HNB - SEN Support Fund'!Q:Q)+SUMIF('6) HNB - Mainstream Banding'!$A:$A,Summary!$A48,'6) HNB - Mainstream Banding'!K:K)+SUMIF('7) EYB&amp;HNB - EY High Needs'!$A:$A,Summary!$A48,'7) EYB&amp;HNB - EY High Needs'!G:G)+SUMIF('9) PPG 2016-17'!$A:$A,Summary!$A48,'9) PPG 2016-17'!K:K)+SUMIF('10) EFA 2016-17'!$A:$A,Summary!$A48,'10) EFA 2016-17'!J:J)+SUMIF('3) SB - One Off Reserve'!$A:$A,Summary!$A48,'3) SB - One Off Reserve'!H:H)+SUMIF('8) EYB - 2, 3&amp;4 YO'!$A:$A,Summary!$A48,'8) EYB - 2, 3&amp;4 YO'!S:S)</f>
        <v>50255.927000000011</v>
      </c>
      <c r="Y48" s="87">
        <f>SUMIF('1) SB - All Schools ISB '!$C:$C,Summary!$A48,'1) SB - All Schools ISB '!Q:Q)+SUMIF('2) SB - Growth Fund'!$A:$A,Summary!$A48,'2) SB - Growth Fund'!M:M)+SUMIF('4) HNB - Special Sch, AP, ARPs'!$A:$A,Summary!$A48,'4) HNB - Special Sch, AP, ARPs'!V:V)+SUMIF('5) HNB - SEN Support Fund'!$A:$A,Summary!$A48,'5) HNB - SEN Support Fund'!R:R)+SUMIF('6) HNB - Mainstream Banding'!$A:$A,Summary!$A48,'6) HNB - Mainstream Banding'!L:L)+SUMIF('7) EYB&amp;HNB - EY High Needs'!$A:$A,Summary!$A48,'7) EYB&amp;HNB - EY High Needs'!H:H)+SUMIF('9) PPG 2016-17'!$A:$A,Summary!$A48,'9) PPG 2016-17'!L:L)+SUMIF('10) EFA 2016-17'!$A:$A,Summary!$A48,'10) EFA 2016-17'!K:K)+SUMIF('3) SB - One Off Reserve'!$A:$A,Summary!$A48,'3) SB - One Off Reserve'!I:I)+SUMIF('8) EYB - 2, 3&amp;4 YO'!$A:$A,Summary!$A48,'8) EYB - 2, 3&amp;4 YO'!T:T)</f>
        <v>50255.927000000011</v>
      </c>
      <c r="Z48" s="87">
        <f>SUMIF('1) SB - All Schools ISB '!$C:$C,Summary!$A48,'1) SB - All Schools ISB '!R:R)+SUMIF('2) SB - Growth Fund'!$A:$A,Summary!$A48,'2) SB - Growth Fund'!N:N)+SUMIF('4) HNB - Special Sch, AP, ARPs'!$A:$A,Summary!$A48,'4) HNB - Special Sch, AP, ARPs'!W:W)+SUMIF('5) HNB - SEN Support Fund'!$A:$A,Summary!$A48,'5) HNB - SEN Support Fund'!S:S)+SUMIF('6) HNB - Mainstream Banding'!$A:$A,Summary!$A48,'6) HNB - Mainstream Banding'!M:M)+SUMIF('7) EYB&amp;HNB - EY High Needs'!$A:$A,Summary!$A48,'7) EYB&amp;HNB - EY High Needs'!I:I)+SUMIF('9) PPG 2016-17'!$A:$A,Summary!$A48,'9) PPG 2016-17'!M:M)+SUMIF('10) EFA 2016-17'!$A:$A,Summary!$A48,'10) EFA 2016-17'!L:L)+SUMIF('3) SB - One Off Reserve'!$A:$A,Summary!$A48,'3) SB - One Off Reserve'!J:J)+SUMIF('8) EYB - 2, 3&amp;4 YO'!$A:$A,Summary!$A48,'8) EYB - 2, 3&amp;4 YO'!U:U)</f>
        <v>50255.927000000011</v>
      </c>
      <c r="AA48" s="87">
        <f>SUMIF('1) SB - All Schools ISB '!$C:$C,Summary!$A48,'1) SB - All Schools ISB '!S:S)+SUMIF('2) SB - Growth Fund'!$A:$A,Summary!$A48,'2) SB - Growth Fund'!O:O)+SUMIF('4) HNB - Special Sch, AP, ARPs'!$A:$A,Summary!$A48,'4) HNB - Special Sch, AP, ARPs'!X:X)+SUMIF('5) HNB - SEN Support Fund'!$A:$A,Summary!$A48,'5) HNB - SEN Support Fund'!T:T)+SUMIF('6) HNB - Mainstream Banding'!$A:$A,Summary!$A48,'6) HNB - Mainstream Banding'!N:N)+SUMIF('7) EYB&amp;HNB - EY High Needs'!$A:$A,Summary!$A48,'7) EYB&amp;HNB - EY High Needs'!J:J)+SUMIF('9) PPG 2016-17'!$A:$A,Summary!$A48,'9) PPG 2016-17'!N:N)+SUMIF('10) EFA 2016-17'!$A:$A,Summary!$A48,'10) EFA 2016-17'!M:M)+SUMIF('3) SB - One Off Reserve'!$A:$A,Summary!$A48,'3) SB - One Off Reserve'!K:K)+SUMIF('8) EYB - 2, 3&amp;4 YO'!$A:$A,Summary!$A48,'8) EYB - 2, 3&amp;4 YO'!V:V)</f>
        <v>50255.927000000011</v>
      </c>
      <c r="AB48" s="87">
        <f>SUMIF('1) SB - All Schools ISB '!$C:$C,Summary!$A48,'1) SB - All Schools ISB '!T:T)+SUMIF('2) SB - Growth Fund'!$A:$A,Summary!$A48,'2) SB - Growth Fund'!P:P)+SUMIF('4) HNB - Special Sch, AP, ARPs'!$A:$A,Summary!$A48,'4) HNB - Special Sch, AP, ARPs'!Y:Y)+SUMIF('5) HNB - SEN Support Fund'!$A:$A,Summary!$A48,'5) HNB - SEN Support Fund'!U:U)+SUMIF('6) HNB - Mainstream Banding'!$A:$A,Summary!$A48,'6) HNB - Mainstream Banding'!O:O)+SUMIF('7) EYB&amp;HNB - EY High Needs'!$A:$A,Summary!$A48,'7) EYB&amp;HNB - EY High Needs'!K:K)+SUMIF('9) PPG 2016-17'!$A:$A,Summary!$A48,'9) PPG 2016-17'!O:O)+SUMIF('10) EFA 2016-17'!$A:$A,Summary!$A48,'10) EFA 2016-17'!N:N)+SUMIF('3) SB - One Off Reserve'!$A:$A,Summary!$A48,'3) SB - One Off Reserve'!L:L)+SUMIF('8) EYB - 2, 3&amp;4 YO'!$A:$A,Summary!$A48,'8) EYB - 2, 3&amp;4 YO'!W:W)</f>
        <v>50255.927000000011</v>
      </c>
      <c r="AC48" s="87">
        <f>SUMIF('1) SB - All Schools ISB '!$C:$C,Summary!$A48,'1) SB - All Schools ISB '!U:U)+SUMIF('2) SB - Growth Fund'!$A:$A,Summary!$A48,'2) SB - Growth Fund'!Q:Q)+SUMIF('4) HNB - Special Sch, AP, ARPs'!$A:$A,Summary!$A48,'4) HNB - Special Sch, AP, ARPs'!Z:Z)+SUMIF('5) HNB - SEN Support Fund'!$A:$A,Summary!$A48,'5) HNB - SEN Support Fund'!V:V)+SUMIF('6) HNB - Mainstream Banding'!$A:$A,Summary!$A48,'6) HNB - Mainstream Banding'!P:P)+SUMIF('7) EYB&amp;HNB - EY High Needs'!$A:$A,Summary!$A48,'7) EYB&amp;HNB - EY High Needs'!L:L)+SUMIF('9) PPG 2016-17'!$A:$A,Summary!$A48,'9) PPG 2016-17'!P:P)+SUMIF('10) EFA 2016-17'!$A:$A,Summary!$A48,'10) EFA 2016-17'!O:O)+SUMIF('3) SB - One Off Reserve'!$A:$A,Summary!$A48,'3) SB - One Off Reserve'!M:M)+SUMIF('8) EYB - 2, 3&amp;4 YO'!$A:$A,Summary!$A48,'8) EYB - 2, 3&amp;4 YO'!X:X)</f>
        <v>50255.927000000011</v>
      </c>
      <c r="AD48" s="87">
        <f>SUMIF('1) SB - All Schools ISB '!$C:$C,Summary!$A48,'1) SB - All Schools ISB '!V:V)+SUMIF('2) SB - Growth Fund'!$A:$A,Summary!$A48,'2) SB - Growth Fund'!R:R)+SUMIF('4) HNB - Special Sch, AP, ARPs'!$A:$A,Summary!$A48,'4) HNB - Special Sch, AP, ARPs'!AA:AA)+SUMIF('5) HNB - SEN Support Fund'!$A:$A,Summary!$A48,'5) HNB - SEN Support Fund'!W:W)+SUMIF('6) HNB - Mainstream Banding'!$A:$A,Summary!$A48,'6) HNB - Mainstream Banding'!Q:Q)+SUMIF('7) EYB&amp;HNB - EY High Needs'!$A:$A,Summary!$A48,'7) EYB&amp;HNB - EY High Needs'!M:M)+SUMIF('9) PPG 2016-17'!$A:$A,Summary!$A48,'9) PPG 2016-17'!Q:Q)+SUMIF('10) EFA 2016-17'!$A:$A,Summary!$A48,'10) EFA 2016-17'!P:P)+SUMIF('3) SB - One Off Reserve'!$A:$A,Summary!$A48,'3) SB - One Off Reserve'!N:N)+SUMIF('8) EYB - 2, 3&amp;4 YO'!$A:$A,Summary!$A48,'8) EYB - 2, 3&amp;4 YO'!Y:Y)</f>
        <v>50255.927000000011</v>
      </c>
      <c r="AE48" s="87">
        <f>SUMIF('1) SB - All Schools ISB '!$C:$C,Summary!$A48,'1) SB - All Schools ISB '!W:W)+SUMIF('2) SB - Growth Fund'!$A:$A,Summary!$A48,'2) SB - Growth Fund'!S:S)+SUMIF('4) HNB - Special Sch, AP, ARPs'!$A:$A,Summary!$A48,'4) HNB - Special Sch, AP, ARPs'!AB:AB)+SUMIF('5) HNB - SEN Support Fund'!$A:$A,Summary!$A48,'5) HNB - SEN Support Fund'!X:X)+SUMIF('6) HNB - Mainstream Banding'!$A:$A,Summary!$A48,'6) HNB - Mainstream Banding'!R:R)+SUMIF('7) EYB&amp;HNB - EY High Needs'!$A:$A,Summary!$A48,'7) EYB&amp;HNB - EY High Needs'!N:N)+SUMIF('9) PPG 2016-17'!$A:$A,Summary!$A48,'9) PPG 2016-17'!R:R)+SUMIF('10) EFA 2016-17'!$A:$A,Summary!$A48,'10) EFA 2016-17'!Q:Q)+SUMIF('3) SB - One Off Reserve'!$A:$A,Summary!$A48,'3) SB - One Off Reserve'!O:O)+SUMIF('8) EYB - 2, 3&amp;4 YO'!$A:$A,Summary!$A48,'8) EYB - 2, 3&amp;4 YO'!Z:Z)</f>
        <v>20693.617000000002</v>
      </c>
      <c r="AG48" s="96">
        <v>591246.19999999995</v>
      </c>
      <c r="AH48" s="223">
        <v>591246.19999999995</v>
      </c>
      <c r="AI48" s="223">
        <f t="shared" si="3"/>
        <v>591246.19999999995</v>
      </c>
      <c r="AJ48" s="56">
        <f t="shared" si="4"/>
        <v>0</v>
      </c>
    </row>
    <row r="49" spans="1:36" ht="15" x14ac:dyDescent="0.25">
      <c r="A49" s="7">
        <v>3075401</v>
      </c>
      <c r="B49" s="37" t="s">
        <v>317</v>
      </c>
      <c r="C49" s="96">
        <f>SUMIF('1) SB - All Schools ISB '!C:C,Summary!A49,'1) SB - All Schools ISB '!K:K)</f>
        <v>7540059.7982325749</v>
      </c>
      <c r="D49" s="41">
        <f>SUMIF('4) HNB - Special Sch, AP, ARPs'!A:A,Summary!A49,'4) HNB - Special Sch, AP, ARPs'!C:C)</f>
        <v>0</v>
      </c>
      <c r="E49" s="90">
        <f t="shared" si="0"/>
        <v>7540059.7982325749</v>
      </c>
      <c r="F49" s="88"/>
      <c r="G49" s="91">
        <f>SUMIF('6) HNB - Mainstream Banding'!A:A,Summary!A49,'6) HNB - Mainstream Banding'!E:E)</f>
        <v>107153.34846153847</v>
      </c>
      <c r="H49" s="41">
        <f>SUMIF('4) HNB - Special Sch, AP, ARPs'!A:A,Summary!A49,'4) HNB - Special Sch, AP, ARPs'!E:E)+SUMIF('4) HNB - Special Sch, AP, ARPs'!A:A,Summary!A49,'4) HNB - Special Sch, AP, ARPs'!F:F)</f>
        <v>0</v>
      </c>
      <c r="I49" s="41">
        <f>SUMIF('5) HNB - SEN Support Fund'!A:A,Summary!A49,'5) HNB - SEN Support Fund'!L:L)</f>
        <v>0</v>
      </c>
      <c r="J49" s="41"/>
      <c r="K49" s="96">
        <f>SUMIF('8) EYB - 2, 3&amp;4 YO'!A:A,A49,'8) EYB - 2, 3&amp;4 YO'!N:N)</f>
        <v>0</v>
      </c>
      <c r="L49" s="96">
        <f>SUMIF('2) SB - Growth Fund'!A:A,Summary!A49,'2) SB - Growth Fund'!G:G)</f>
        <v>0</v>
      </c>
      <c r="M49" s="96">
        <f>SUMIF('3) SB - One Off Reserve'!A:A,Summary!A49,'3) SB - One Off Reserve'!D:D)</f>
        <v>25397.679348941117</v>
      </c>
      <c r="N49" s="96">
        <f>SUMIF('10) EFA 2016-17'!A:A,Summary!A49,'10) EFA 2016-17'!C:C)</f>
        <v>2917675</v>
      </c>
      <c r="O49" s="96">
        <f>SUMIF('10) EFA 2016-17'!A:A,Summary!A49,'10) EFA 2016-17'!D:D)</f>
        <v>88610</v>
      </c>
      <c r="P49" s="96">
        <f>SUMIF('9) PPG 2016-17'!A:A,Summary!A49,'9) PPG 2016-17'!F:F)</f>
        <v>450700</v>
      </c>
      <c r="Q49" s="96">
        <f t="shared" si="1"/>
        <v>3589536.0278104795</v>
      </c>
      <c r="R49" s="88"/>
      <c r="S49" s="96">
        <f t="shared" si="2"/>
        <v>11129595.826043054</v>
      </c>
      <c r="T49" s="87">
        <f>SUMIF('1) SB - All Schools ISB '!$C:$C,Summary!$A49,'1) SB - All Schools ISB '!L:L)+SUMIF('2) SB - Growth Fund'!$A:$A,Summary!$A49,'2) SB - Growth Fund'!H:H)+SUMIF('4) HNB - Special Sch, AP, ARPs'!$A:$A,Summary!$A49,'4) HNB - Special Sch, AP, ARPs'!Q:Q)+SUMIF('5) HNB - SEN Support Fund'!$A:$A,Summary!$A49,'5) HNB - SEN Support Fund'!M:M)+SUMIF('6) HNB - Mainstream Banding'!$A:$A,Summary!$A49,'6) HNB - Mainstream Banding'!G:G)+SUMIF('7) EYB&amp;HNB - EY High Needs'!$A:$A,Summary!$A49,'7) EYB&amp;HNB - EY High Needs'!C:C)+SUMIF('9) PPG 2016-17'!$A:$A,Summary!$A49,'9) PPG 2016-17'!G:G)+SUMIF('10) EFA 2016-17'!$A:$A,Summary!$A49,'10) EFA 2016-17'!F:F)+SUMIF('3) SB - One Off Reserve'!$A:$A,Summary!$A49,'3) SB - One Off Reserve'!D:D)+SUMIF('8) EYB - 2, 3&amp;4 YO'!$A:$A,Summary!$A49,'8) EYB - 2, 3&amp;4 YO'!O:O)</f>
        <v>1302380.4662187642</v>
      </c>
      <c r="U49" s="87">
        <f>SUMIF('1) SB - All Schools ISB '!$C:$C,Summary!$A49,'1) SB - All Schools ISB '!M:M)+SUMIF('2) SB - Growth Fund'!$A:$A,Summary!$A49,'2) SB - Growth Fund'!I:I)+SUMIF('4) HNB - Special Sch, AP, ARPs'!$A:$A,Summary!$A49,'4) HNB - Special Sch, AP, ARPs'!R:R)+SUMIF('5) HNB - SEN Support Fund'!$A:$A,Summary!$A49,'5) HNB - SEN Support Fund'!N:N)+SUMIF('6) HNB - Mainstream Banding'!$A:$A,Summary!$A49,'6) HNB - Mainstream Banding'!H:H)+SUMIF('7) EYB&amp;HNB - EY High Needs'!$A:$A,Summary!$A49,'7) EYB&amp;HNB - EY High Needs'!D:D)+SUMIF('9) PPG 2016-17'!$A:$A,Summary!$A49,'9) PPG 2016-17'!H:H)+SUMIF('10) EFA 2016-17'!$A:$A,Summary!$A49,'10) EFA 2016-17'!G:G)+SUMIF('3) SB - One Off Reserve'!$A:$A,Summary!$A49,'3) SB - One Off Reserve'!E:E)+SUMIF('8) EYB - 2, 3&amp;4 YO'!$A:$A,Summary!$A49,'8) EYB - 2, 3&amp;4 YO'!P:P)</f>
        <v>943856.84246899968</v>
      </c>
      <c r="V49" s="87">
        <f>SUMIF('1) SB - All Schools ISB '!$C:$C,Summary!$A49,'1) SB - All Schools ISB '!N:N)+SUMIF('2) SB - Growth Fund'!$A:$A,Summary!$A49,'2) SB - Growth Fund'!J:J)+SUMIF('4) HNB - Special Sch, AP, ARPs'!$A:$A,Summary!$A49,'4) HNB - Special Sch, AP, ARPs'!S:S)+SUMIF('5) HNB - SEN Support Fund'!$A:$A,Summary!$A49,'5) HNB - SEN Support Fund'!O:O)+SUMIF('6) HNB - Mainstream Banding'!$A:$A,Summary!$A49,'6) HNB - Mainstream Banding'!I:I)+SUMIF('7) EYB&amp;HNB - EY High Needs'!$A:$A,Summary!$A49,'7) EYB&amp;HNB - EY High Needs'!E:E)+SUMIF('9) PPG 2016-17'!$A:$A,Summary!$A49,'9) PPG 2016-17'!I:I)+SUMIF('10) EFA 2016-17'!$A:$A,Summary!$A49,'10) EFA 2016-17'!H:H)+SUMIF('3) SB - One Off Reserve'!$A:$A,Summary!$A49,'3) SB - One Off Reserve'!F:F)+SUMIF('8) EYB - 2, 3&amp;4 YO'!$A:$A,Summary!$A49,'8) EYB - 2, 3&amp;4 YO'!Q:Q)</f>
        <v>943856.84246899968</v>
      </c>
      <c r="W49" s="87">
        <f>SUMIF('1) SB - All Schools ISB '!$C:$C,Summary!$A49,'1) SB - All Schools ISB '!O:O)+SUMIF('2) SB - Growth Fund'!$A:$A,Summary!$A49,'2) SB - Growth Fund'!K:K)+SUMIF('4) HNB - Special Sch, AP, ARPs'!$A:$A,Summary!$A49,'4) HNB - Special Sch, AP, ARPs'!T:T)+SUMIF('5) HNB - SEN Support Fund'!$A:$A,Summary!$A49,'5) HNB - SEN Support Fund'!P:P)+SUMIF('6) HNB - Mainstream Banding'!$A:$A,Summary!$A49,'6) HNB - Mainstream Banding'!J:J)+SUMIF('7) EYB&amp;HNB - EY High Needs'!$A:$A,Summary!$A49,'7) EYB&amp;HNB - EY High Needs'!F:F)+SUMIF('9) PPG 2016-17'!$A:$A,Summary!$A49,'9) PPG 2016-17'!J:J)+SUMIF('10) EFA 2016-17'!$A:$A,Summary!$A49,'10) EFA 2016-17'!I:I)+SUMIF('3) SB - One Off Reserve'!$A:$A,Summary!$A49,'3) SB - One Off Reserve'!G:G)+SUMIF('8) EYB - 2, 3&amp;4 YO'!$A:$A,Summary!$A49,'8) EYB - 2, 3&amp;4 YO'!R:R)</f>
        <v>943856.84246899968</v>
      </c>
      <c r="X49" s="87">
        <f>SUMIF('1) SB - All Schools ISB '!$C:$C,Summary!$A49,'1) SB - All Schools ISB '!P:P)+SUMIF('2) SB - Growth Fund'!$A:$A,Summary!$A49,'2) SB - Growth Fund'!L:L)+SUMIF('4) HNB - Special Sch, AP, ARPs'!$A:$A,Summary!$A49,'4) HNB - Special Sch, AP, ARPs'!U:U)+SUMIF('5) HNB - SEN Support Fund'!$A:$A,Summary!$A49,'5) HNB - SEN Support Fund'!Q:Q)+SUMIF('6) HNB - Mainstream Banding'!$A:$A,Summary!$A49,'6) HNB - Mainstream Banding'!K:K)+SUMIF('7) EYB&amp;HNB - EY High Needs'!$A:$A,Summary!$A49,'7) EYB&amp;HNB - EY High Needs'!G:G)+SUMIF('9) PPG 2016-17'!$A:$A,Summary!$A49,'9) PPG 2016-17'!K:K)+SUMIF('10) EFA 2016-17'!$A:$A,Summary!$A49,'10) EFA 2016-17'!J:J)+SUMIF('3) SB - One Off Reserve'!$A:$A,Summary!$A49,'3) SB - One Off Reserve'!H:H)+SUMIF('8) EYB - 2, 3&amp;4 YO'!$A:$A,Summary!$A49,'8) EYB - 2, 3&amp;4 YO'!S:S)</f>
        <v>943856.84246899968</v>
      </c>
      <c r="Y49" s="87">
        <f>SUMIF('1) SB - All Schools ISB '!$C:$C,Summary!$A49,'1) SB - All Schools ISB '!Q:Q)+SUMIF('2) SB - Growth Fund'!$A:$A,Summary!$A49,'2) SB - Growth Fund'!M:M)+SUMIF('4) HNB - Special Sch, AP, ARPs'!$A:$A,Summary!$A49,'4) HNB - Special Sch, AP, ARPs'!V:V)+SUMIF('5) HNB - SEN Support Fund'!$A:$A,Summary!$A49,'5) HNB - SEN Support Fund'!R:R)+SUMIF('6) HNB - Mainstream Banding'!$A:$A,Summary!$A49,'6) HNB - Mainstream Banding'!L:L)+SUMIF('7) EYB&amp;HNB - EY High Needs'!$A:$A,Summary!$A49,'7) EYB&amp;HNB - EY High Needs'!H:H)+SUMIF('9) PPG 2016-17'!$A:$A,Summary!$A49,'9) PPG 2016-17'!L:L)+SUMIF('10) EFA 2016-17'!$A:$A,Summary!$A49,'10) EFA 2016-17'!K:K)+SUMIF('3) SB - One Off Reserve'!$A:$A,Summary!$A49,'3) SB - One Off Reserve'!I:I)+SUMIF('8) EYB - 2, 3&amp;4 YO'!$A:$A,Summary!$A49,'8) EYB - 2, 3&amp;4 YO'!T:T)</f>
        <v>943856.84246899968</v>
      </c>
      <c r="Z49" s="87">
        <f>SUMIF('1) SB - All Schools ISB '!$C:$C,Summary!$A49,'1) SB - All Schools ISB '!R:R)+SUMIF('2) SB - Growth Fund'!$A:$A,Summary!$A49,'2) SB - Growth Fund'!N:N)+SUMIF('4) HNB - Special Sch, AP, ARPs'!$A:$A,Summary!$A49,'4) HNB - Special Sch, AP, ARPs'!W:W)+SUMIF('5) HNB - SEN Support Fund'!$A:$A,Summary!$A49,'5) HNB - SEN Support Fund'!S:S)+SUMIF('6) HNB - Mainstream Banding'!$A:$A,Summary!$A49,'6) HNB - Mainstream Banding'!M:M)+SUMIF('7) EYB&amp;HNB - EY High Needs'!$A:$A,Summary!$A49,'7) EYB&amp;HNB - EY High Needs'!I:I)+SUMIF('9) PPG 2016-17'!$A:$A,Summary!$A49,'9) PPG 2016-17'!M:M)+SUMIF('10) EFA 2016-17'!$A:$A,Summary!$A49,'10) EFA 2016-17'!L:L)+SUMIF('3) SB - One Off Reserve'!$A:$A,Summary!$A49,'3) SB - One Off Reserve'!J:J)+SUMIF('8) EYB - 2, 3&amp;4 YO'!$A:$A,Summary!$A49,'8) EYB - 2, 3&amp;4 YO'!U:U)</f>
        <v>943856.84246899968</v>
      </c>
      <c r="AA49" s="87">
        <f>SUMIF('1) SB - All Schools ISB '!$C:$C,Summary!$A49,'1) SB - All Schools ISB '!S:S)+SUMIF('2) SB - Growth Fund'!$A:$A,Summary!$A49,'2) SB - Growth Fund'!O:O)+SUMIF('4) HNB - Special Sch, AP, ARPs'!$A:$A,Summary!$A49,'4) HNB - Special Sch, AP, ARPs'!X:X)+SUMIF('5) HNB - SEN Support Fund'!$A:$A,Summary!$A49,'5) HNB - SEN Support Fund'!T:T)+SUMIF('6) HNB - Mainstream Banding'!$A:$A,Summary!$A49,'6) HNB - Mainstream Banding'!N:N)+SUMIF('7) EYB&amp;HNB - EY High Needs'!$A:$A,Summary!$A49,'7) EYB&amp;HNB - EY High Needs'!J:J)+SUMIF('9) PPG 2016-17'!$A:$A,Summary!$A49,'9) PPG 2016-17'!N:N)+SUMIF('10) EFA 2016-17'!$A:$A,Summary!$A49,'10) EFA 2016-17'!M:M)+SUMIF('3) SB - One Off Reserve'!$A:$A,Summary!$A49,'3) SB - One Off Reserve'!K:K)+SUMIF('8) EYB - 2, 3&amp;4 YO'!$A:$A,Summary!$A49,'8) EYB - 2, 3&amp;4 YO'!V:V)</f>
        <v>943856.84246899968</v>
      </c>
      <c r="AB49" s="87">
        <f>SUMIF('1) SB - All Schools ISB '!$C:$C,Summary!$A49,'1) SB - All Schools ISB '!T:T)+SUMIF('2) SB - Growth Fund'!$A:$A,Summary!$A49,'2) SB - Growth Fund'!P:P)+SUMIF('4) HNB - Special Sch, AP, ARPs'!$A:$A,Summary!$A49,'4) HNB - Special Sch, AP, ARPs'!Y:Y)+SUMIF('5) HNB - SEN Support Fund'!$A:$A,Summary!$A49,'5) HNB - SEN Support Fund'!U:U)+SUMIF('6) HNB - Mainstream Banding'!$A:$A,Summary!$A49,'6) HNB - Mainstream Banding'!O:O)+SUMIF('7) EYB&amp;HNB - EY High Needs'!$A:$A,Summary!$A49,'7) EYB&amp;HNB - EY High Needs'!K:K)+SUMIF('9) PPG 2016-17'!$A:$A,Summary!$A49,'9) PPG 2016-17'!O:O)+SUMIF('10) EFA 2016-17'!$A:$A,Summary!$A49,'10) EFA 2016-17'!N:N)+SUMIF('3) SB - One Off Reserve'!$A:$A,Summary!$A49,'3) SB - One Off Reserve'!L:L)+SUMIF('8) EYB - 2, 3&amp;4 YO'!$A:$A,Summary!$A49,'8) EYB - 2, 3&amp;4 YO'!W:W)</f>
        <v>943856.84246899968</v>
      </c>
      <c r="AC49" s="87">
        <f>SUMIF('1) SB - All Schools ISB '!$C:$C,Summary!$A49,'1) SB - All Schools ISB '!U:U)+SUMIF('2) SB - Growth Fund'!$A:$A,Summary!$A49,'2) SB - Growth Fund'!Q:Q)+SUMIF('4) HNB - Special Sch, AP, ARPs'!$A:$A,Summary!$A49,'4) HNB - Special Sch, AP, ARPs'!Z:Z)+SUMIF('5) HNB - SEN Support Fund'!$A:$A,Summary!$A49,'5) HNB - SEN Support Fund'!V:V)+SUMIF('6) HNB - Mainstream Banding'!$A:$A,Summary!$A49,'6) HNB - Mainstream Banding'!P:P)+SUMIF('7) EYB&amp;HNB - EY High Needs'!$A:$A,Summary!$A49,'7) EYB&amp;HNB - EY High Needs'!L:L)+SUMIF('9) PPG 2016-17'!$A:$A,Summary!$A49,'9) PPG 2016-17'!P:P)+SUMIF('10) EFA 2016-17'!$A:$A,Summary!$A49,'10) EFA 2016-17'!O:O)+SUMIF('3) SB - One Off Reserve'!$A:$A,Summary!$A49,'3) SB - One Off Reserve'!M:M)+SUMIF('8) EYB - 2, 3&amp;4 YO'!$A:$A,Summary!$A49,'8) EYB - 2, 3&amp;4 YO'!X:X)</f>
        <v>943856.84246899968</v>
      </c>
      <c r="AD49" s="87">
        <f>SUMIF('1) SB - All Schools ISB '!$C:$C,Summary!$A49,'1) SB - All Schools ISB '!V:V)+SUMIF('2) SB - Growth Fund'!$A:$A,Summary!$A49,'2) SB - Growth Fund'!R:R)+SUMIF('4) HNB - Special Sch, AP, ARPs'!$A:$A,Summary!$A49,'4) HNB - Special Sch, AP, ARPs'!AA:AA)+SUMIF('5) HNB - SEN Support Fund'!$A:$A,Summary!$A49,'5) HNB - SEN Support Fund'!W:W)+SUMIF('6) HNB - Mainstream Banding'!$A:$A,Summary!$A49,'6) HNB - Mainstream Banding'!Q:Q)+SUMIF('7) EYB&amp;HNB - EY High Needs'!$A:$A,Summary!$A49,'7) EYB&amp;HNB - EY High Needs'!M:M)+SUMIF('9) PPG 2016-17'!$A:$A,Summary!$A49,'9) PPG 2016-17'!Q:Q)+SUMIF('10) EFA 2016-17'!$A:$A,Summary!$A49,'10) EFA 2016-17'!P:P)+SUMIF('3) SB - One Off Reserve'!$A:$A,Summary!$A49,'3) SB - One Off Reserve'!N:N)+SUMIF('8) EYB - 2, 3&amp;4 YO'!$A:$A,Summary!$A49,'8) EYB - 2, 3&amp;4 YO'!Y:Y)</f>
        <v>943856.84246899968</v>
      </c>
      <c r="AE49" s="87">
        <f>SUMIF('1) SB - All Schools ISB '!$C:$C,Summary!$A49,'1) SB - All Schools ISB '!W:W)+SUMIF('2) SB - Growth Fund'!$A:$A,Summary!$A49,'2) SB - Growth Fund'!S:S)+SUMIF('4) HNB - Special Sch, AP, ARPs'!$A:$A,Summary!$A49,'4) HNB - Special Sch, AP, ARPs'!AB:AB)+SUMIF('5) HNB - SEN Support Fund'!$A:$A,Summary!$A49,'5) HNB - SEN Support Fund'!X:X)+SUMIF('6) HNB - Mainstream Banding'!$A:$A,Summary!$A49,'6) HNB - Mainstream Banding'!R:R)+SUMIF('7) EYB&amp;HNB - EY High Needs'!$A:$A,Summary!$A49,'7) EYB&amp;HNB - EY High Needs'!N:N)+SUMIF('9) PPG 2016-17'!$A:$A,Summary!$A49,'9) PPG 2016-17'!R:R)+SUMIF('10) EFA 2016-17'!$A:$A,Summary!$A49,'10) EFA 2016-17'!Q:Q)+SUMIF('3) SB - One Off Reserve'!$A:$A,Summary!$A49,'3) SB - One Off Reserve'!O:O)+SUMIF('8) EYB - 2, 3&amp;4 YO'!$A:$A,Summary!$A49,'8) EYB - 2, 3&amp;4 YO'!Z:Z)</f>
        <v>388646.93513429398</v>
      </c>
      <c r="AG49" s="96">
        <v>11129595.826043054</v>
      </c>
      <c r="AH49" s="223">
        <v>11129595.826043054</v>
      </c>
      <c r="AI49" s="223">
        <f t="shared" si="3"/>
        <v>11129595.826043054</v>
      </c>
      <c r="AJ49" s="56">
        <f t="shared" si="4"/>
        <v>0</v>
      </c>
    </row>
    <row r="50" spans="1:36" ht="15" x14ac:dyDescent="0.25">
      <c r="A50" s="7">
        <v>3072169</v>
      </c>
      <c r="B50" s="37" t="s">
        <v>318</v>
      </c>
      <c r="C50" s="96">
        <f>SUMIF('1) SB - All Schools ISB '!C:C,Summary!A50,'1) SB - All Schools ISB '!K:K)</f>
        <v>2366342.6329889852</v>
      </c>
      <c r="D50" s="41">
        <f>SUMIF('4) HNB - Special Sch, AP, ARPs'!A:A,Summary!A50,'4) HNB - Special Sch, AP, ARPs'!C:C)</f>
        <v>0</v>
      </c>
      <c r="E50" s="90">
        <f t="shared" si="0"/>
        <v>2366342.6329889852</v>
      </c>
      <c r="F50" s="88"/>
      <c r="G50" s="91">
        <f>SUMIF('6) HNB - Mainstream Banding'!A:A,Summary!A50,'6) HNB - Mainstream Banding'!E:E)</f>
        <v>50223.877500000002</v>
      </c>
      <c r="H50" s="41">
        <f>SUMIF('4) HNB - Special Sch, AP, ARPs'!A:A,Summary!A50,'4) HNB - Special Sch, AP, ARPs'!E:E)+SUMIF('4) HNB - Special Sch, AP, ARPs'!A:A,Summary!A50,'4) HNB - Special Sch, AP, ARPs'!F:F)</f>
        <v>0</v>
      </c>
      <c r="I50" s="41">
        <f>SUMIF('5) HNB - SEN Support Fund'!A:A,Summary!A50,'5) HNB - SEN Support Fund'!L:L)</f>
        <v>0</v>
      </c>
      <c r="J50" s="41"/>
      <c r="K50" s="96">
        <f>SUMIF('8) EYB - 2, 3&amp;4 YO'!A:A,A50,'8) EYB - 2, 3&amp;4 YO'!N:N)</f>
        <v>140738.99999999997</v>
      </c>
      <c r="L50" s="96">
        <f>SUMIF('2) SB - Growth Fund'!A:A,Summary!A50,'2) SB - Growth Fund'!G:G)</f>
        <v>60100</v>
      </c>
      <c r="M50" s="96">
        <f>SUMIF('3) SB - One Off Reserve'!A:A,Summary!A50,'3) SB - One Off Reserve'!D:D)</f>
        <v>5756.9471356600634</v>
      </c>
      <c r="N50" s="96">
        <f>SUMIF('10) EFA 2016-17'!A:A,Summary!A50,'10) EFA 2016-17'!C:C)</f>
        <v>0</v>
      </c>
      <c r="O50" s="96">
        <f>SUMIF('10) EFA 2016-17'!A:A,Summary!A50,'10) EFA 2016-17'!D:D)</f>
        <v>0</v>
      </c>
      <c r="P50" s="96">
        <f>SUMIF('9) PPG 2016-17'!A:A,Summary!A50,'9) PPG 2016-17'!F:F)</f>
        <v>149000</v>
      </c>
      <c r="Q50" s="96">
        <f t="shared" si="1"/>
        <v>405819.82463566004</v>
      </c>
      <c r="R50" s="88"/>
      <c r="S50" s="96">
        <f t="shared" si="2"/>
        <v>2772162.457624645</v>
      </c>
      <c r="T50" s="87">
        <f>SUMIF('1) SB - All Schools ISB '!$C:$C,Summary!$A50,'1) SB - All Schools ISB '!L:L)+SUMIF('2) SB - Growth Fund'!$A:$A,Summary!$A50,'2) SB - Growth Fund'!H:H)+SUMIF('4) HNB - Special Sch, AP, ARPs'!$A:$A,Summary!$A50,'4) HNB - Special Sch, AP, ARPs'!Q:Q)+SUMIF('5) HNB - SEN Support Fund'!$A:$A,Summary!$A50,'5) HNB - SEN Support Fund'!M:M)+SUMIF('6) HNB - Mainstream Banding'!$A:$A,Summary!$A50,'6) HNB - Mainstream Banding'!G:G)+SUMIF('7) EYB&amp;HNB - EY High Needs'!$A:$A,Summary!$A50,'7) EYB&amp;HNB - EY High Needs'!C:C)+SUMIF('9) PPG 2016-17'!$A:$A,Summary!$A50,'9) PPG 2016-17'!G:G)+SUMIF('10) EFA 2016-17'!$A:$A,Summary!$A50,'10) EFA 2016-17'!F:F)+SUMIF('3) SB - One Off Reserve'!$A:$A,Summary!$A50,'3) SB - One Off Reserve'!D:D)+SUMIF('8) EYB - 2, 3&amp;4 YO'!$A:$A,Summary!$A50,'8) EYB - 2, 3&amp;4 YO'!O:O)</f>
        <v>377082.08084189333</v>
      </c>
      <c r="U50" s="87">
        <f>SUMIF('1) SB - All Schools ISB '!$C:$C,Summary!$A50,'1) SB - All Schools ISB '!M:M)+SUMIF('2) SB - Growth Fund'!$A:$A,Summary!$A50,'2) SB - Growth Fund'!I:I)+SUMIF('4) HNB - Special Sch, AP, ARPs'!$A:$A,Summary!$A50,'4) HNB - Special Sch, AP, ARPs'!R:R)+SUMIF('5) HNB - SEN Support Fund'!$A:$A,Summary!$A50,'5) HNB - SEN Support Fund'!N:N)+SUMIF('6) HNB - Mainstream Banding'!$A:$A,Summary!$A50,'6) HNB - Mainstream Banding'!H:H)+SUMIF('7) EYB&amp;HNB - EY High Needs'!$A:$A,Summary!$A50,'7) EYB&amp;HNB - EY High Needs'!D:D)+SUMIF('9) PPG 2016-17'!$A:$A,Summary!$A50,'9) PPG 2016-17'!H:H)+SUMIF('10) EFA 2016-17'!$A:$A,Summary!$A50,'10) EFA 2016-17'!G:G)+SUMIF('3) SB - One Off Reserve'!$A:$A,Summary!$A50,'3) SB - One Off Reserve'!E:E)+SUMIF('8) EYB - 2, 3&amp;4 YO'!$A:$A,Summary!$A50,'8) EYB - 2, 3&amp;4 YO'!P:P)</f>
        <v>230035.96839156374</v>
      </c>
      <c r="V50" s="87">
        <f>SUMIF('1) SB - All Schools ISB '!$C:$C,Summary!$A50,'1) SB - All Schools ISB '!N:N)+SUMIF('2) SB - Growth Fund'!$A:$A,Summary!$A50,'2) SB - Growth Fund'!J:J)+SUMIF('4) HNB - Special Sch, AP, ARPs'!$A:$A,Summary!$A50,'4) HNB - Special Sch, AP, ARPs'!S:S)+SUMIF('5) HNB - SEN Support Fund'!$A:$A,Summary!$A50,'5) HNB - SEN Support Fund'!O:O)+SUMIF('6) HNB - Mainstream Banding'!$A:$A,Summary!$A50,'6) HNB - Mainstream Banding'!I:I)+SUMIF('7) EYB&amp;HNB - EY High Needs'!$A:$A,Summary!$A50,'7) EYB&amp;HNB - EY High Needs'!E:E)+SUMIF('9) PPG 2016-17'!$A:$A,Summary!$A50,'9) PPG 2016-17'!I:I)+SUMIF('10) EFA 2016-17'!$A:$A,Summary!$A50,'10) EFA 2016-17'!H:H)+SUMIF('3) SB - One Off Reserve'!$A:$A,Summary!$A50,'3) SB - One Off Reserve'!F:F)+SUMIF('8) EYB - 2, 3&amp;4 YO'!$A:$A,Summary!$A50,'8) EYB - 2, 3&amp;4 YO'!Q:Q)</f>
        <v>230035.96839156374</v>
      </c>
      <c r="W50" s="87">
        <f>SUMIF('1) SB - All Schools ISB '!$C:$C,Summary!$A50,'1) SB - All Schools ISB '!O:O)+SUMIF('2) SB - Growth Fund'!$A:$A,Summary!$A50,'2) SB - Growth Fund'!K:K)+SUMIF('4) HNB - Special Sch, AP, ARPs'!$A:$A,Summary!$A50,'4) HNB - Special Sch, AP, ARPs'!T:T)+SUMIF('5) HNB - SEN Support Fund'!$A:$A,Summary!$A50,'5) HNB - SEN Support Fund'!P:P)+SUMIF('6) HNB - Mainstream Banding'!$A:$A,Summary!$A50,'6) HNB - Mainstream Banding'!J:J)+SUMIF('7) EYB&amp;HNB - EY High Needs'!$A:$A,Summary!$A50,'7) EYB&amp;HNB - EY High Needs'!F:F)+SUMIF('9) PPG 2016-17'!$A:$A,Summary!$A50,'9) PPG 2016-17'!J:J)+SUMIF('10) EFA 2016-17'!$A:$A,Summary!$A50,'10) EFA 2016-17'!I:I)+SUMIF('3) SB - One Off Reserve'!$A:$A,Summary!$A50,'3) SB - One Off Reserve'!G:G)+SUMIF('8) EYB - 2, 3&amp;4 YO'!$A:$A,Summary!$A50,'8) EYB - 2, 3&amp;4 YO'!R:R)</f>
        <v>230035.96839156374</v>
      </c>
      <c r="X50" s="87">
        <f>SUMIF('1) SB - All Schools ISB '!$C:$C,Summary!$A50,'1) SB - All Schools ISB '!P:P)+SUMIF('2) SB - Growth Fund'!$A:$A,Summary!$A50,'2) SB - Growth Fund'!L:L)+SUMIF('4) HNB - Special Sch, AP, ARPs'!$A:$A,Summary!$A50,'4) HNB - Special Sch, AP, ARPs'!U:U)+SUMIF('5) HNB - SEN Support Fund'!$A:$A,Summary!$A50,'5) HNB - SEN Support Fund'!Q:Q)+SUMIF('6) HNB - Mainstream Banding'!$A:$A,Summary!$A50,'6) HNB - Mainstream Banding'!K:K)+SUMIF('7) EYB&amp;HNB - EY High Needs'!$A:$A,Summary!$A50,'7) EYB&amp;HNB - EY High Needs'!G:G)+SUMIF('9) PPG 2016-17'!$A:$A,Summary!$A50,'9) PPG 2016-17'!K:K)+SUMIF('10) EFA 2016-17'!$A:$A,Summary!$A50,'10) EFA 2016-17'!J:J)+SUMIF('3) SB - One Off Reserve'!$A:$A,Summary!$A50,'3) SB - One Off Reserve'!H:H)+SUMIF('8) EYB - 2, 3&amp;4 YO'!$A:$A,Summary!$A50,'8) EYB - 2, 3&amp;4 YO'!S:S)</f>
        <v>230035.96839156374</v>
      </c>
      <c r="Y50" s="87">
        <f>SUMIF('1) SB - All Schools ISB '!$C:$C,Summary!$A50,'1) SB - All Schools ISB '!Q:Q)+SUMIF('2) SB - Growth Fund'!$A:$A,Summary!$A50,'2) SB - Growth Fund'!M:M)+SUMIF('4) HNB - Special Sch, AP, ARPs'!$A:$A,Summary!$A50,'4) HNB - Special Sch, AP, ARPs'!V:V)+SUMIF('5) HNB - SEN Support Fund'!$A:$A,Summary!$A50,'5) HNB - SEN Support Fund'!R:R)+SUMIF('6) HNB - Mainstream Banding'!$A:$A,Summary!$A50,'6) HNB - Mainstream Banding'!L:L)+SUMIF('7) EYB&amp;HNB - EY High Needs'!$A:$A,Summary!$A50,'7) EYB&amp;HNB - EY High Needs'!H:H)+SUMIF('9) PPG 2016-17'!$A:$A,Summary!$A50,'9) PPG 2016-17'!L:L)+SUMIF('10) EFA 2016-17'!$A:$A,Summary!$A50,'10) EFA 2016-17'!K:K)+SUMIF('3) SB - One Off Reserve'!$A:$A,Summary!$A50,'3) SB - One Off Reserve'!I:I)+SUMIF('8) EYB - 2, 3&amp;4 YO'!$A:$A,Summary!$A50,'8) EYB - 2, 3&amp;4 YO'!T:T)</f>
        <v>230035.96839156374</v>
      </c>
      <c r="Z50" s="87">
        <f>SUMIF('1) SB - All Schools ISB '!$C:$C,Summary!$A50,'1) SB - All Schools ISB '!R:R)+SUMIF('2) SB - Growth Fund'!$A:$A,Summary!$A50,'2) SB - Growth Fund'!N:N)+SUMIF('4) HNB - Special Sch, AP, ARPs'!$A:$A,Summary!$A50,'4) HNB - Special Sch, AP, ARPs'!W:W)+SUMIF('5) HNB - SEN Support Fund'!$A:$A,Summary!$A50,'5) HNB - SEN Support Fund'!S:S)+SUMIF('6) HNB - Mainstream Banding'!$A:$A,Summary!$A50,'6) HNB - Mainstream Banding'!M:M)+SUMIF('7) EYB&amp;HNB - EY High Needs'!$A:$A,Summary!$A50,'7) EYB&amp;HNB - EY High Needs'!I:I)+SUMIF('9) PPG 2016-17'!$A:$A,Summary!$A50,'9) PPG 2016-17'!M:M)+SUMIF('10) EFA 2016-17'!$A:$A,Summary!$A50,'10) EFA 2016-17'!L:L)+SUMIF('3) SB - One Off Reserve'!$A:$A,Summary!$A50,'3) SB - One Off Reserve'!J:J)+SUMIF('8) EYB - 2, 3&amp;4 YO'!$A:$A,Summary!$A50,'8) EYB - 2, 3&amp;4 YO'!U:U)</f>
        <v>230035.96839156374</v>
      </c>
      <c r="AA50" s="87">
        <f>SUMIF('1) SB - All Schools ISB '!$C:$C,Summary!$A50,'1) SB - All Schools ISB '!S:S)+SUMIF('2) SB - Growth Fund'!$A:$A,Summary!$A50,'2) SB - Growth Fund'!O:O)+SUMIF('4) HNB - Special Sch, AP, ARPs'!$A:$A,Summary!$A50,'4) HNB - Special Sch, AP, ARPs'!X:X)+SUMIF('5) HNB - SEN Support Fund'!$A:$A,Summary!$A50,'5) HNB - SEN Support Fund'!T:T)+SUMIF('6) HNB - Mainstream Banding'!$A:$A,Summary!$A50,'6) HNB - Mainstream Banding'!N:N)+SUMIF('7) EYB&amp;HNB - EY High Needs'!$A:$A,Summary!$A50,'7) EYB&amp;HNB - EY High Needs'!J:J)+SUMIF('9) PPG 2016-17'!$A:$A,Summary!$A50,'9) PPG 2016-17'!N:N)+SUMIF('10) EFA 2016-17'!$A:$A,Summary!$A50,'10) EFA 2016-17'!M:M)+SUMIF('3) SB - One Off Reserve'!$A:$A,Summary!$A50,'3) SB - One Off Reserve'!K:K)+SUMIF('8) EYB - 2, 3&amp;4 YO'!$A:$A,Summary!$A50,'8) EYB - 2, 3&amp;4 YO'!V:V)</f>
        <v>230035.96839156374</v>
      </c>
      <c r="AB50" s="87">
        <f>SUMIF('1) SB - All Schools ISB '!$C:$C,Summary!$A50,'1) SB - All Schools ISB '!T:T)+SUMIF('2) SB - Growth Fund'!$A:$A,Summary!$A50,'2) SB - Growth Fund'!P:P)+SUMIF('4) HNB - Special Sch, AP, ARPs'!$A:$A,Summary!$A50,'4) HNB - Special Sch, AP, ARPs'!Y:Y)+SUMIF('5) HNB - SEN Support Fund'!$A:$A,Summary!$A50,'5) HNB - SEN Support Fund'!U:U)+SUMIF('6) HNB - Mainstream Banding'!$A:$A,Summary!$A50,'6) HNB - Mainstream Banding'!O:O)+SUMIF('7) EYB&amp;HNB - EY High Needs'!$A:$A,Summary!$A50,'7) EYB&amp;HNB - EY High Needs'!K:K)+SUMIF('9) PPG 2016-17'!$A:$A,Summary!$A50,'9) PPG 2016-17'!O:O)+SUMIF('10) EFA 2016-17'!$A:$A,Summary!$A50,'10) EFA 2016-17'!N:N)+SUMIF('3) SB - One Off Reserve'!$A:$A,Summary!$A50,'3) SB - One Off Reserve'!L:L)+SUMIF('8) EYB - 2, 3&amp;4 YO'!$A:$A,Summary!$A50,'8) EYB - 2, 3&amp;4 YO'!W:W)</f>
        <v>230035.96839156374</v>
      </c>
      <c r="AC50" s="87">
        <f>SUMIF('1) SB - All Schools ISB '!$C:$C,Summary!$A50,'1) SB - All Schools ISB '!U:U)+SUMIF('2) SB - Growth Fund'!$A:$A,Summary!$A50,'2) SB - Growth Fund'!Q:Q)+SUMIF('4) HNB - Special Sch, AP, ARPs'!$A:$A,Summary!$A50,'4) HNB - Special Sch, AP, ARPs'!Z:Z)+SUMIF('5) HNB - SEN Support Fund'!$A:$A,Summary!$A50,'5) HNB - SEN Support Fund'!V:V)+SUMIF('6) HNB - Mainstream Banding'!$A:$A,Summary!$A50,'6) HNB - Mainstream Banding'!P:P)+SUMIF('7) EYB&amp;HNB - EY High Needs'!$A:$A,Summary!$A50,'7) EYB&amp;HNB - EY High Needs'!L:L)+SUMIF('9) PPG 2016-17'!$A:$A,Summary!$A50,'9) PPG 2016-17'!P:P)+SUMIF('10) EFA 2016-17'!$A:$A,Summary!$A50,'10) EFA 2016-17'!O:O)+SUMIF('3) SB - One Off Reserve'!$A:$A,Summary!$A50,'3) SB - One Off Reserve'!M:M)+SUMIF('8) EYB - 2, 3&amp;4 YO'!$A:$A,Summary!$A50,'8) EYB - 2, 3&amp;4 YO'!X:X)</f>
        <v>230035.96839156374</v>
      </c>
      <c r="AD50" s="87">
        <f>SUMIF('1) SB - All Schools ISB '!$C:$C,Summary!$A50,'1) SB - All Schools ISB '!V:V)+SUMIF('2) SB - Growth Fund'!$A:$A,Summary!$A50,'2) SB - Growth Fund'!R:R)+SUMIF('4) HNB - Special Sch, AP, ARPs'!$A:$A,Summary!$A50,'4) HNB - Special Sch, AP, ARPs'!AA:AA)+SUMIF('5) HNB - SEN Support Fund'!$A:$A,Summary!$A50,'5) HNB - SEN Support Fund'!W:W)+SUMIF('6) HNB - Mainstream Banding'!$A:$A,Summary!$A50,'6) HNB - Mainstream Banding'!Q:Q)+SUMIF('7) EYB&amp;HNB - EY High Needs'!$A:$A,Summary!$A50,'7) EYB&amp;HNB - EY High Needs'!M:M)+SUMIF('9) PPG 2016-17'!$A:$A,Summary!$A50,'9) PPG 2016-17'!Q:Q)+SUMIF('10) EFA 2016-17'!$A:$A,Summary!$A50,'10) EFA 2016-17'!P:P)+SUMIF('3) SB - One Off Reserve'!$A:$A,Summary!$A50,'3) SB - One Off Reserve'!N:N)+SUMIF('8) EYB - 2, 3&amp;4 YO'!$A:$A,Summary!$A50,'8) EYB - 2, 3&amp;4 YO'!Y:Y)</f>
        <v>230035.96839156374</v>
      </c>
      <c r="AE50" s="87">
        <f>SUMIF('1) SB - All Schools ISB '!$C:$C,Summary!$A50,'1) SB - All Schools ISB '!W:W)+SUMIF('2) SB - Growth Fund'!$A:$A,Summary!$A50,'2) SB - Growth Fund'!S:S)+SUMIF('4) HNB - Special Sch, AP, ARPs'!$A:$A,Summary!$A50,'4) HNB - Special Sch, AP, ARPs'!AB:AB)+SUMIF('5) HNB - SEN Support Fund'!$A:$A,Summary!$A50,'5) HNB - SEN Support Fund'!X:X)+SUMIF('6) HNB - Mainstream Banding'!$A:$A,Summary!$A50,'6) HNB - Mainstream Banding'!R:R)+SUMIF('7) EYB&amp;HNB - EY High Needs'!$A:$A,Summary!$A50,'7) EYB&amp;HNB - EY High Needs'!N:N)+SUMIF('9) PPG 2016-17'!$A:$A,Summary!$A50,'9) PPG 2016-17'!R:R)+SUMIF('10) EFA 2016-17'!$A:$A,Summary!$A50,'10) EFA 2016-17'!Q:Q)+SUMIF('3) SB - One Off Reserve'!$A:$A,Summary!$A50,'3) SB - One Off Reserve'!O:O)+SUMIF('8) EYB - 2, 3&amp;4 YO'!$A:$A,Summary!$A50,'8) EYB - 2, 3&amp;4 YO'!Z:Z)</f>
        <v>94720.6928671145</v>
      </c>
      <c r="AG50" s="96">
        <v>2772162.457624645</v>
      </c>
      <c r="AH50" s="223">
        <v>2772162.457624645</v>
      </c>
      <c r="AI50" s="223">
        <f t="shared" si="3"/>
        <v>2772162.457624645</v>
      </c>
      <c r="AJ50" s="56">
        <f t="shared" si="4"/>
        <v>0</v>
      </c>
    </row>
    <row r="51" spans="1:36" ht="15" x14ac:dyDescent="0.25">
      <c r="A51" s="7">
        <v>3071002</v>
      </c>
      <c r="B51" s="37" t="s">
        <v>397</v>
      </c>
      <c r="C51" s="96">
        <f>SUMIF('1) SB - All Schools ISB '!C:C,Summary!A51,'1) SB - All Schools ISB '!K:K)</f>
        <v>0</v>
      </c>
      <c r="D51" s="41">
        <f>SUMIF('4) HNB - Special Sch, AP, ARPs'!A:A,Summary!A51,'4) HNB - Special Sch, AP, ARPs'!C:C)</f>
        <v>0</v>
      </c>
      <c r="E51" s="90">
        <f t="shared" si="0"/>
        <v>0</v>
      </c>
      <c r="F51" s="88"/>
      <c r="G51" s="91">
        <f>SUMIF('6) HNB - Mainstream Banding'!A:A,Summary!A51,'6) HNB - Mainstream Banding'!E:E)</f>
        <v>0</v>
      </c>
      <c r="H51" s="41">
        <f>SUMIF('4) HNB - Special Sch, AP, ARPs'!A:A,Summary!A51,'4) HNB - Special Sch, AP, ARPs'!E:E)+SUMIF('4) HNB - Special Sch, AP, ARPs'!A:A,Summary!A51,'4) HNB - Special Sch, AP, ARPs'!F:F)</f>
        <v>0</v>
      </c>
      <c r="I51" s="41">
        <f>SUMIF('5) HNB - SEN Support Fund'!A:A,Summary!A51,'5) HNB - SEN Support Fund'!L:L)</f>
        <v>0</v>
      </c>
      <c r="J51" s="41"/>
      <c r="K51" s="96">
        <f>SUMIF('8) EYB - 2, 3&amp;4 YO'!A:A,A51,'8) EYB - 2, 3&amp;4 YO'!N:N)</f>
        <v>554785.19999999995</v>
      </c>
      <c r="L51" s="96">
        <f>SUMIF('2) SB - Growth Fund'!A:A,Summary!A51,'2) SB - Growth Fund'!G:G)</f>
        <v>0</v>
      </c>
      <c r="M51" s="96">
        <f>SUMIF('3) SB - One Off Reserve'!A:A,Summary!A51,'3) SB - One Off Reserve'!D:D)</f>
        <v>0</v>
      </c>
      <c r="N51" s="96">
        <f>SUMIF('10) EFA 2016-17'!A:A,Summary!A51,'10) EFA 2016-17'!C:C)</f>
        <v>0</v>
      </c>
      <c r="O51" s="96">
        <f>SUMIF('10) EFA 2016-17'!A:A,Summary!A51,'10) EFA 2016-17'!D:D)</f>
        <v>0</v>
      </c>
      <c r="P51" s="96">
        <f>SUMIF('9) PPG 2016-17'!A:A,Summary!A51,'9) PPG 2016-17'!F:F)</f>
        <v>0</v>
      </c>
      <c r="Q51" s="96">
        <f t="shared" si="1"/>
        <v>554785.19999999995</v>
      </c>
      <c r="R51" s="88"/>
      <c r="S51" s="96">
        <f t="shared" si="2"/>
        <v>554785.19999999995</v>
      </c>
      <c r="T51" s="87">
        <f>SUMIF('1) SB - All Schools ISB '!$C:$C,Summary!$A51,'1) SB - All Schools ISB '!L:L)+SUMIF('2) SB - Growth Fund'!$A:$A,Summary!$A51,'2) SB - Growth Fund'!H:H)+SUMIF('4) HNB - Special Sch, AP, ARPs'!$A:$A,Summary!$A51,'4) HNB - Special Sch, AP, ARPs'!Q:Q)+SUMIF('5) HNB - SEN Support Fund'!$A:$A,Summary!$A51,'5) HNB - SEN Support Fund'!M:M)+SUMIF('6) HNB - Mainstream Banding'!$A:$A,Summary!$A51,'6) HNB - Mainstream Banding'!G:G)+SUMIF('7) EYB&amp;HNB - EY High Needs'!$A:$A,Summary!$A51,'7) EYB&amp;HNB - EY High Needs'!C:C)+SUMIF('9) PPG 2016-17'!$A:$A,Summary!$A51,'9) PPG 2016-17'!G:G)+SUMIF('10) EFA 2016-17'!$A:$A,Summary!$A51,'10) EFA 2016-17'!F:F)+SUMIF('3) SB - One Off Reserve'!$A:$A,Summary!$A51,'3) SB - One Off Reserve'!D:D)+SUMIF('8) EYB - 2, 3&amp;4 YO'!$A:$A,Summary!$A51,'8) EYB - 2, 3&amp;4 YO'!O:O)</f>
        <v>63800.298000000003</v>
      </c>
      <c r="U51" s="87">
        <f>SUMIF('1) SB - All Schools ISB '!$C:$C,Summary!$A51,'1) SB - All Schools ISB '!M:M)+SUMIF('2) SB - Growth Fund'!$A:$A,Summary!$A51,'2) SB - Growth Fund'!I:I)+SUMIF('4) HNB - Special Sch, AP, ARPs'!$A:$A,Summary!$A51,'4) HNB - Special Sch, AP, ARPs'!R:R)+SUMIF('5) HNB - SEN Support Fund'!$A:$A,Summary!$A51,'5) HNB - SEN Support Fund'!N:N)+SUMIF('6) HNB - Mainstream Banding'!$A:$A,Summary!$A51,'6) HNB - Mainstream Banding'!H:H)+SUMIF('7) EYB&amp;HNB - EY High Needs'!$A:$A,Summary!$A51,'7) EYB&amp;HNB - EY High Needs'!D:D)+SUMIF('9) PPG 2016-17'!$A:$A,Summary!$A51,'9) PPG 2016-17'!H:H)+SUMIF('10) EFA 2016-17'!$A:$A,Summary!$A51,'10) EFA 2016-17'!G:G)+SUMIF('3) SB - One Off Reserve'!$A:$A,Summary!$A51,'3) SB - One Off Reserve'!E:E)+SUMIF('8) EYB - 2, 3&amp;4 YO'!$A:$A,Summary!$A51,'8) EYB - 2, 3&amp;4 YO'!P:P)</f>
        <v>47156.741999999998</v>
      </c>
      <c r="V51" s="87">
        <f>SUMIF('1) SB - All Schools ISB '!$C:$C,Summary!$A51,'1) SB - All Schools ISB '!N:N)+SUMIF('2) SB - Growth Fund'!$A:$A,Summary!$A51,'2) SB - Growth Fund'!J:J)+SUMIF('4) HNB - Special Sch, AP, ARPs'!$A:$A,Summary!$A51,'4) HNB - Special Sch, AP, ARPs'!S:S)+SUMIF('5) HNB - SEN Support Fund'!$A:$A,Summary!$A51,'5) HNB - SEN Support Fund'!O:O)+SUMIF('6) HNB - Mainstream Banding'!$A:$A,Summary!$A51,'6) HNB - Mainstream Banding'!I:I)+SUMIF('7) EYB&amp;HNB - EY High Needs'!$A:$A,Summary!$A51,'7) EYB&amp;HNB - EY High Needs'!E:E)+SUMIF('9) PPG 2016-17'!$A:$A,Summary!$A51,'9) PPG 2016-17'!I:I)+SUMIF('10) EFA 2016-17'!$A:$A,Summary!$A51,'10) EFA 2016-17'!H:H)+SUMIF('3) SB - One Off Reserve'!$A:$A,Summary!$A51,'3) SB - One Off Reserve'!F:F)+SUMIF('8) EYB - 2, 3&amp;4 YO'!$A:$A,Summary!$A51,'8) EYB - 2, 3&amp;4 YO'!Q:Q)</f>
        <v>47156.741999999998</v>
      </c>
      <c r="W51" s="87">
        <f>SUMIF('1) SB - All Schools ISB '!$C:$C,Summary!$A51,'1) SB - All Schools ISB '!O:O)+SUMIF('2) SB - Growth Fund'!$A:$A,Summary!$A51,'2) SB - Growth Fund'!K:K)+SUMIF('4) HNB - Special Sch, AP, ARPs'!$A:$A,Summary!$A51,'4) HNB - Special Sch, AP, ARPs'!T:T)+SUMIF('5) HNB - SEN Support Fund'!$A:$A,Summary!$A51,'5) HNB - SEN Support Fund'!P:P)+SUMIF('6) HNB - Mainstream Banding'!$A:$A,Summary!$A51,'6) HNB - Mainstream Banding'!J:J)+SUMIF('7) EYB&amp;HNB - EY High Needs'!$A:$A,Summary!$A51,'7) EYB&amp;HNB - EY High Needs'!F:F)+SUMIF('9) PPG 2016-17'!$A:$A,Summary!$A51,'9) PPG 2016-17'!J:J)+SUMIF('10) EFA 2016-17'!$A:$A,Summary!$A51,'10) EFA 2016-17'!I:I)+SUMIF('3) SB - One Off Reserve'!$A:$A,Summary!$A51,'3) SB - One Off Reserve'!G:G)+SUMIF('8) EYB - 2, 3&amp;4 YO'!$A:$A,Summary!$A51,'8) EYB - 2, 3&amp;4 YO'!R:R)</f>
        <v>47156.741999999998</v>
      </c>
      <c r="X51" s="87">
        <f>SUMIF('1) SB - All Schools ISB '!$C:$C,Summary!$A51,'1) SB - All Schools ISB '!P:P)+SUMIF('2) SB - Growth Fund'!$A:$A,Summary!$A51,'2) SB - Growth Fund'!L:L)+SUMIF('4) HNB - Special Sch, AP, ARPs'!$A:$A,Summary!$A51,'4) HNB - Special Sch, AP, ARPs'!U:U)+SUMIF('5) HNB - SEN Support Fund'!$A:$A,Summary!$A51,'5) HNB - SEN Support Fund'!Q:Q)+SUMIF('6) HNB - Mainstream Banding'!$A:$A,Summary!$A51,'6) HNB - Mainstream Banding'!K:K)+SUMIF('7) EYB&amp;HNB - EY High Needs'!$A:$A,Summary!$A51,'7) EYB&amp;HNB - EY High Needs'!G:G)+SUMIF('9) PPG 2016-17'!$A:$A,Summary!$A51,'9) PPG 2016-17'!K:K)+SUMIF('10) EFA 2016-17'!$A:$A,Summary!$A51,'10) EFA 2016-17'!J:J)+SUMIF('3) SB - One Off Reserve'!$A:$A,Summary!$A51,'3) SB - One Off Reserve'!H:H)+SUMIF('8) EYB - 2, 3&amp;4 YO'!$A:$A,Summary!$A51,'8) EYB - 2, 3&amp;4 YO'!S:S)</f>
        <v>47156.741999999998</v>
      </c>
      <c r="Y51" s="87">
        <f>SUMIF('1) SB - All Schools ISB '!$C:$C,Summary!$A51,'1) SB - All Schools ISB '!Q:Q)+SUMIF('2) SB - Growth Fund'!$A:$A,Summary!$A51,'2) SB - Growth Fund'!M:M)+SUMIF('4) HNB - Special Sch, AP, ARPs'!$A:$A,Summary!$A51,'4) HNB - Special Sch, AP, ARPs'!V:V)+SUMIF('5) HNB - SEN Support Fund'!$A:$A,Summary!$A51,'5) HNB - SEN Support Fund'!R:R)+SUMIF('6) HNB - Mainstream Banding'!$A:$A,Summary!$A51,'6) HNB - Mainstream Banding'!L:L)+SUMIF('7) EYB&amp;HNB - EY High Needs'!$A:$A,Summary!$A51,'7) EYB&amp;HNB - EY High Needs'!H:H)+SUMIF('9) PPG 2016-17'!$A:$A,Summary!$A51,'9) PPG 2016-17'!L:L)+SUMIF('10) EFA 2016-17'!$A:$A,Summary!$A51,'10) EFA 2016-17'!K:K)+SUMIF('3) SB - One Off Reserve'!$A:$A,Summary!$A51,'3) SB - One Off Reserve'!I:I)+SUMIF('8) EYB - 2, 3&amp;4 YO'!$A:$A,Summary!$A51,'8) EYB - 2, 3&amp;4 YO'!T:T)</f>
        <v>47156.741999999998</v>
      </c>
      <c r="Z51" s="87">
        <f>SUMIF('1) SB - All Schools ISB '!$C:$C,Summary!$A51,'1) SB - All Schools ISB '!R:R)+SUMIF('2) SB - Growth Fund'!$A:$A,Summary!$A51,'2) SB - Growth Fund'!N:N)+SUMIF('4) HNB - Special Sch, AP, ARPs'!$A:$A,Summary!$A51,'4) HNB - Special Sch, AP, ARPs'!W:W)+SUMIF('5) HNB - SEN Support Fund'!$A:$A,Summary!$A51,'5) HNB - SEN Support Fund'!S:S)+SUMIF('6) HNB - Mainstream Banding'!$A:$A,Summary!$A51,'6) HNB - Mainstream Banding'!M:M)+SUMIF('7) EYB&amp;HNB - EY High Needs'!$A:$A,Summary!$A51,'7) EYB&amp;HNB - EY High Needs'!I:I)+SUMIF('9) PPG 2016-17'!$A:$A,Summary!$A51,'9) PPG 2016-17'!M:M)+SUMIF('10) EFA 2016-17'!$A:$A,Summary!$A51,'10) EFA 2016-17'!L:L)+SUMIF('3) SB - One Off Reserve'!$A:$A,Summary!$A51,'3) SB - One Off Reserve'!J:J)+SUMIF('8) EYB - 2, 3&amp;4 YO'!$A:$A,Summary!$A51,'8) EYB - 2, 3&amp;4 YO'!U:U)</f>
        <v>47156.741999999998</v>
      </c>
      <c r="AA51" s="87">
        <f>SUMIF('1) SB - All Schools ISB '!$C:$C,Summary!$A51,'1) SB - All Schools ISB '!S:S)+SUMIF('2) SB - Growth Fund'!$A:$A,Summary!$A51,'2) SB - Growth Fund'!O:O)+SUMIF('4) HNB - Special Sch, AP, ARPs'!$A:$A,Summary!$A51,'4) HNB - Special Sch, AP, ARPs'!X:X)+SUMIF('5) HNB - SEN Support Fund'!$A:$A,Summary!$A51,'5) HNB - SEN Support Fund'!T:T)+SUMIF('6) HNB - Mainstream Banding'!$A:$A,Summary!$A51,'6) HNB - Mainstream Banding'!N:N)+SUMIF('7) EYB&amp;HNB - EY High Needs'!$A:$A,Summary!$A51,'7) EYB&amp;HNB - EY High Needs'!J:J)+SUMIF('9) PPG 2016-17'!$A:$A,Summary!$A51,'9) PPG 2016-17'!N:N)+SUMIF('10) EFA 2016-17'!$A:$A,Summary!$A51,'10) EFA 2016-17'!M:M)+SUMIF('3) SB - One Off Reserve'!$A:$A,Summary!$A51,'3) SB - One Off Reserve'!K:K)+SUMIF('8) EYB - 2, 3&amp;4 YO'!$A:$A,Summary!$A51,'8) EYB - 2, 3&amp;4 YO'!V:V)</f>
        <v>47156.741999999998</v>
      </c>
      <c r="AB51" s="87">
        <f>SUMIF('1) SB - All Schools ISB '!$C:$C,Summary!$A51,'1) SB - All Schools ISB '!T:T)+SUMIF('2) SB - Growth Fund'!$A:$A,Summary!$A51,'2) SB - Growth Fund'!P:P)+SUMIF('4) HNB - Special Sch, AP, ARPs'!$A:$A,Summary!$A51,'4) HNB - Special Sch, AP, ARPs'!Y:Y)+SUMIF('5) HNB - SEN Support Fund'!$A:$A,Summary!$A51,'5) HNB - SEN Support Fund'!U:U)+SUMIF('6) HNB - Mainstream Banding'!$A:$A,Summary!$A51,'6) HNB - Mainstream Banding'!O:O)+SUMIF('7) EYB&amp;HNB - EY High Needs'!$A:$A,Summary!$A51,'7) EYB&amp;HNB - EY High Needs'!K:K)+SUMIF('9) PPG 2016-17'!$A:$A,Summary!$A51,'9) PPG 2016-17'!O:O)+SUMIF('10) EFA 2016-17'!$A:$A,Summary!$A51,'10) EFA 2016-17'!N:N)+SUMIF('3) SB - One Off Reserve'!$A:$A,Summary!$A51,'3) SB - One Off Reserve'!L:L)+SUMIF('8) EYB - 2, 3&amp;4 YO'!$A:$A,Summary!$A51,'8) EYB - 2, 3&amp;4 YO'!W:W)</f>
        <v>47156.741999999998</v>
      </c>
      <c r="AC51" s="87">
        <f>SUMIF('1) SB - All Schools ISB '!$C:$C,Summary!$A51,'1) SB - All Schools ISB '!U:U)+SUMIF('2) SB - Growth Fund'!$A:$A,Summary!$A51,'2) SB - Growth Fund'!Q:Q)+SUMIF('4) HNB - Special Sch, AP, ARPs'!$A:$A,Summary!$A51,'4) HNB - Special Sch, AP, ARPs'!Z:Z)+SUMIF('5) HNB - SEN Support Fund'!$A:$A,Summary!$A51,'5) HNB - SEN Support Fund'!V:V)+SUMIF('6) HNB - Mainstream Banding'!$A:$A,Summary!$A51,'6) HNB - Mainstream Banding'!P:P)+SUMIF('7) EYB&amp;HNB - EY High Needs'!$A:$A,Summary!$A51,'7) EYB&amp;HNB - EY High Needs'!L:L)+SUMIF('9) PPG 2016-17'!$A:$A,Summary!$A51,'9) PPG 2016-17'!P:P)+SUMIF('10) EFA 2016-17'!$A:$A,Summary!$A51,'10) EFA 2016-17'!O:O)+SUMIF('3) SB - One Off Reserve'!$A:$A,Summary!$A51,'3) SB - One Off Reserve'!M:M)+SUMIF('8) EYB - 2, 3&amp;4 YO'!$A:$A,Summary!$A51,'8) EYB - 2, 3&amp;4 YO'!X:X)</f>
        <v>47156.741999999998</v>
      </c>
      <c r="AD51" s="87">
        <f>SUMIF('1) SB - All Schools ISB '!$C:$C,Summary!$A51,'1) SB - All Schools ISB '!V:V)+SUMIF('2) SB - Growth Fund'!$A:$A,Summary!$A51,'2) SB - Growth Fund'!R:R)+SUMIF('4) HNB - Special Sch, AP, ARPs'!$A:$A,Summary!$A51,'4) HNB - Special Sch, AP, ARPs'!AA:AA)+SUMIF('5) HNB - SEN Support Fund'!$A:$A,Summary!$A51,'5) HNB - SEN Support Fund'!W:W)+SUMIF('6) HNB - Mainstream Banding'!$A:$A,Summary!$A51,'6) HNB - Mainstream Banding'!Q:Q)+SUMIF('7) EYB&amp;HNB - EY High Needs'!$A:$A,Summary!$A51,'7) EYB&amp;HNB - EY High Needs'!M:M)+SUMIF('9) PPG 2016-17'!$A:$A,Summary!$A51,'9) PPG 2016-17'!Q:Q)+SUMIF('10) EFA 2016-17'!$A:$A,Summary!$A51,'10) EFA 2016-17'!P:P)+SUMIF('3) SB - One Off Reserve'!$A:$A,Summary!$A51,'3) SB - One Off Reserve'!N:N)+SUMIF('8) EYB - 2, 3&amp;4 YO'!$A:$A,Summary!$A51,'8) EYB - 2, 3&amp;4 YO'!Y:Y)</f>
        <v>47156.741999999998</v>
      </c>
      <c r="AE51" s="87">
        <f>SUMIF('1) SB - All Schools ISB '!$C:$C,Summary!$A51,'1) SB - All Schools ISB '!W:W)+SUMIF('2) SB - Growth Fund'!$A:$A,Summary!$A51,'2) SB - Growth Fund'!S:S)+SUMIF('4) HNB - Special Sch, AP, ARPs'!$A:$A,Summary!$A51,'4) HNB - Special Sch, AP, ARPs'!AB:AB)+SUMIF('5) HNB - SEN Support Fund'!$A:$A,Summary!$A51,'5) HNB - SEN Support Fund'!X:X)+SUMIF('6) HNB - Mainstream Banding'!$A:$A,Summary!$A51,'6) HNB - Mainstream Banding'!R:R)+SUMIF('7) EYB&amp;HNB - EY High Needs'!$A:$A,Summary!$A51,'7) EYB&amp;HNB - EY High Needs'!N:N)+SUMIF('9) PPG 2016-17'!$A:$A,Summary!$A51,'9) PPG 2016-17'!R:R)+SUMIF('10) EFA 2016-17'!$A:$A,Summary!$A51,'10) EFA 2016-17'!Q:Q)+SUMIF('3) SB - One Off Reserve'!$A:$A,Summary!$A51,'3) SB - One Off Reserve'!O:O)+SUMIF('8) EYB - 2, 3&amp;4 YO'!$A:$A,Summary!$A51,'8) EYB - 2, 3&amp;4 YO'!Z:Z)</f>
        <v>19417.482</v>
      </c>
      <c r="AG51" s="96">
        <v>554785.19999999995</v>
      </c>
      <c r="AH51" s="223">
        <v>554785.19999999995</v>
      </c>
      <c r="AI51" s="223">
        <f t="shared" si="3"/>
        <v>554785.19999999995</v>
      </c>
      <c r="AJ51" s="56">
        <f t="shared" si="4"/>
        <v>0</v>
      </c>
    </row>
    <row r="52" spans="1:36" ht="15" x14ac:dyDescent="0.25">
      <c r="A52" s="7">
        <v>3072150</v>
      </c>
      <c r="B52" s="37" t="s">
        <v>319</v>
      </c>
      <c r="C52" s="96">
        <f>SUMIF('1) SB - All Schools ISB '!C:C,Summary!A52,'1) SB - All Schools ISB '!K:K)</f>
        <v>1802742.6125829306</v>
      </c>
      <c r="D52" s="41">
        <f>SUMIF('4) HNB - Special Sch, AP, ARPs'!A:A,Summary!A52,'4) HNB - Special Sch, AP, ARPs'!C:C)</f>
        <v>0</v>
      </c>
      <c r="E52" s="90">
        <f t="shared" si="0"/>
        <v>1802742.6125829306</v>
      </c>
      <c r="F52" s="88"/>
      <c r="G52" s="91">
        <f>SUMIF('6) HNB - Mainstream Banding'!A:A,Summary!A52,'6) HNB - Mainstream Banding'!E:E)</f>
        <v>58825</v>
      </c>
      <c r="H52" s="41">
        <f>SUMIF('4) HNB - Special Sch, AP, ARPs'!A:A,Summary!A52,'4) HNB - Special Sch, AP, ARPs'!E:E)+SUMIF('4) HNB - Special Sch, AP, ARPs'!A:A,Summary!A52,'4) HNB - Special Sch, AP, ARPs'!F:F)</f>
        <v>0</v>
      </c>
      <c r="I52" s="41">
        <f>SUMIF('5) HNB - SEN Support Fund'!A:A,Summary!A52,'5) HNB - SEN Support Fund'!L:L)</f>
        <v>0</v>
      </c>
      <c r="J52" s="41"/>
      <c r="K52" s="96">
        <f>SUMIF('8) EYB - 2, 3&amp;4 YO'!A:A,A52,'8) EYB - 2, 3&amp;4 YO'!N:N)</f>
        <v>250594.99999999997</v>
      </c>
      <c r="L52" s="96">
        <f>SUMIF('2) SB - Growth Fund'!A:A,Summary!A52,'2) SB - Growth Fund'!G:G)</f>
        <v>0</v>
      </c>
      <c r="M52" s="96">
        <f>SUMIF('3) SB - One Off Reserve'!A:A,Summary!A52,'3) SB - One Off Reserve'!D:D)</f>
        <v>4372.763124900267</v>
      </c>
      <c r="N52" s="96">
        <f>SUMIF('10) EFA 2016-17'!A:A,Summary!A52,'10) EFA 2016-17'!C:C)</f>
        <v>0</v>
      </c>
      <c r="O52" s="96">
        <f>SUMIF('10) EFA 2016-17'!A:A,Summary!A52,'10) EFA 2016-17'!D:D)</f>
        <v>0</v>
      </c>
      <c r="P52" s="96">
        <f>SUMIF('9) PPG 2016-17'!A:A,Summary!A52,'9) PPG 2016-17'!F:F)</f>
        <v>147680</v>
      </c>
      <c r="Q52" s="96">
        <f t="shared" si="1"/>
        <v>461472.76312490029</v>
      </c>
      <c r="R52" s="88"/>
      <c r="S52" s="96">
        <f t="shared" si="2"/>
        <v>2264215.3757078308</v>
      </c>
      <c r="T52" s="87">
        <f>SUMIF('1) SB - All Schools ISB '!$C:$C,Summary!$A52,'1) SB - All Schools ISB '!L:L)+SUMIF('2) SB - Growth Fund'!$A:$A,Summary!$A52,'2) SB - Growth Fund'!H:H)+SUMIF('4) HNB - Special Sch, AP, ARPs'!$A:$A,Summary!$A52,'4) HNB - Special Sch, AP, ARPs'!Q:Q)+SUMIF('5) HNB - SEN Support Fund'!$A:$A,Summary!$A52,'5) HNB - SEN Support Fund'!M:M)+SUMIF('6) HNB - Mainstream Banding'!$A:$A,Summary!$A52,'6) HNB - Mainstream Banding'!G:G)+SUMIF('7) EYB&amp;HNB - EY High Needs'!$A:$A,Summary!$A52,'7) EYB&amp;HNB - EY High Needs'!C:C)+SUMIF('9) PPG 2016-17'!$A:$A,Summary!$A52,'9) PPG 2016-17'!G:G)+SUMIF('10) EFA 2016-17'!$A:$A,Summary!$A52,'10) EFA 2016-17'!F:F)+SUMIF('3) SB - One Off Reserve'!$A:$A,Summary!$A52,'3) SB - One Off Reserve'!D:D)+SUMIF('8) EYB - 2, 3&amp;4 YO'!$A:$A,Summary!$A52,'8) EYB - 2, 3&amp;4 YO'!O:O)</f>
        <v>264254.6635719373</v>
      </c>
      <c r="U52" s="87">
        <f>SUMIF('1) SB - All Schools ISB '!$C:$C,Summary!$A52,'1) SB - All Schools ISB '!M:M)+SUMIF('2) SB - Growth Fund'!$A:$A,Summary!$A52,'2) SB - Growth Fund'!I:I)+SUMIF('4) HNB - Special Sch, AP, ARPs'!$A:$A,Summary!$A52,'4) HNB - Special Sch, AP, ARPs'!R:R)+SUMIF('5) HNB - SEN Support Fund'!$A:$A,Summary!$A52,'5) HNB - SEN Support Fund'!N:N)+SUMIF('6) HNB - Mainstream Banding'!$A:$A,Summary!$A52,'6) HNB - Mainstream Banding'!H:H)+SUMIF('7) EYB&amp;HNB - EY High Needs'!$A:$A,Summary!$A52,'7) EYB&amp;HNB - EY High Needs'!D:D)+SUMIF('9) PPG 2016-17'!$A:$A,Summary!$A52,'9) PPG 2016-17'!H:H)+SUMIF('10) EFA 2016-17'!$A:$A,Summary!$A52,'10) EFA 2016-17'!G:G)+SUMIF('3) SB - One Off Reserve'!$A:$A,Summary!$A52,'3) SB - One Off Reserve'!E:E)+SUMIF('8) EYB - 2, 3&amp;4 YO'!$A:$A,Summary!$A52,'8) EYB - 2, 3&amp;4 YO'!P:P)</f>
        <v>192086.62206954911</v>
      </c>
      <c r="V52" s="87">
        <f>SUMIF('1) SB - All Schools ISB '!$C:$C,Summary!$A52,'1) SB - All Schools ISB '!N:N)+SUMIF('2) SB - Growth Fund'!$A:$A,Summary!$A52,'2) SB - Growth Fund'!J:J)+SUMIF('4) HNB - Special Sch, AP, ARPs'!$A:$A,Summary!$A52,'4) HNB - Special Sch, AP, ARPs'!S:S)+SUMIF('5) HNB - SEN Support Fund'!$A:$A,Summary!$A52,'5) HNB - SEN Support Fund'!O:O)+SUMIF('6) HNB - Mainstream Banding'!$A:$A,Summary!$A52,'6) HNB - Mainstream Banding'!I:I)+SUMIF('7) EYB&amp;HNB - EY High Needs'!$A:$A,Summary!$A52,'7) EYB&amp;HNB - EY High Needs'!E:E)+SUMIF('9) PPG 2016-17'!$A:$A,Summary!$A52,'9) PPG 2016-17'!I:I)+SUMIF('10) EFA 2016-17'!$A:$A,Summary!$A52,'10) EFA 2016-17'!H:H)+SUMIF('3) SB - One Off Reserve'!$A:$A,Summary!$A52,'3) SB - One Off Reserve'!F:F)+SUMIF('8) EYB - 2, 3&amp;4 YO'!$A:$A,Summary!$A52,'8) EYB - 2, 3&amp;4 YO'!Q:Q)</f>
        <v>192086.62206954911</v>
      </c>
      <c r="W52" s="87">
        <f>SUMIF('1) SB - All Schools ISB '!$C:$C,Summary!$A52,'1) SB - All Schools ISB '!O:O)+SUMIF('2) SB - Growth Fund'!$A:$A,Summary!$A52,'2) SB - Growth Fund'!K:K)+SUMIF('4) HNB - Special Sch, AP, ARPs'!$A:$A,Summary!$A52,'4) HNB - Special Sch, AP, ARPs'!T:T)+SUMIF('5) HNB - SEN Support Fund'!$A:$A,Summary!$A52,'5) HNB - SEN Support Fund'!P:P)+SUMIF('6) HNB - Mainstream Banding'!$A:$A,Summary!$A52,'6) HNB - Mainstream Banding'!J:J)+SUMIF('7) EYB&amp;HNB - EY High Needs'!$A:$A,Summary!$A52,'7) EYB&amp;HNB - EY High Needs'!F:F)+SUMIF('9) PPG 2016-17'!$A:$A,Summary!$A52,'9) PPG 2016-17'!J:J)+SUMIF('10) EFA 2016-17'!$A:$A,Summary!$A52,'10) EFA 2016-17'!I:I)+SUMIF('3) SB - One Off Reserve'!$A:$A,Summary!$A52,'3) SB - One Off Reserve'!G:G)+SUMIF('8) EYB - 2, 3&amp;4 YO'!$A:$A,Summary!$A52,'8) EYB - 2, 3&amp;4 YO'!R:R)</f>
        <v>192086.62206954911</v>
      </c>
      <c r="X52" s="87">
        <f>SUMIF('1) SB - All Schools ISB '!$C:$C,Summary!$A52,'1) SB - All Schools ISB '!P:P)+SUMIF('2) SB - Growth Fund'!$A:$A,Summary!$A52,'2) SB - Growth Fund'!L:L)+SUMIF('4) HNB - Special Sch, AP, ARPs'!$A:$A,Summary!$A52,'4) HNB - Special Sch, AP, ARPs'!U:U)+SUMIF('5) HNB - SEN Support Fund'!$A:$A,Summary!$A52,'5) HNB - SEN Support Fund'!Q:Q)+SUMIF('6) HNB - Mainstream Banding'!$A:$A,Summary!$A52,'6) HNB - Mainstream Banding'!K:K)+SUMIF('7) EYB&amp;HNB - EY High Needs'!$A:$A,Summary!$A52,'7) EYB&amp;HNB - EY High Needs'!G:G)+SUMIF('9) PPG 2016-17'!$A:$A,Summary!$A52,'9) PPG 2016-17'!K:K)+SUMIF('10) EFA 2016-17'!$A:$A,Summary!$A52,'10) EFA 2016-17'!J:J)+SUMIF('3) SB - One Off Reserve'!$A:$A,Summary!$A52,'3) SB - One Off Reserve'!H:H)+SUMIF('8) EYB - 2, 3&amp;4 YO'!$A:$A,Summary!$A52,'8) EYB - 2, 3&amp;4 YO'!S:S)</f>
        <v>192086.62206954911</v>
      </c>
      <c r="Y52" s="87">
        <f>SUMIF('1) SB - All Schools ISB '!$C:$C,Summary!$A52,'1) SB - All Schools ISB '!Q:Q)+SUMIF('2) SB - Growth Fund'!$A:$A,Summary!$A52,'2) SB - Growth Fund'!M:M)+SUMIF('4) HNB - Special Sch, AP, ARPs'!$A:$A,Summary!$A52,'4) HNB - Special Sch, AP, ARPs'!V:V)+SUMIF('5) HNB - SEN Support Fund'!$A:$A,Summary!$A52,'5) HNB - SEN Support Fund'!R:R)+SUMIF('6) HNB - Mainstream Banding'!$A:$A,Summary!$A52,'6) HNB - Mainstream Banding'!L:L)+SUMIF('7) EYB&amp;HNB - EY High Needs'!$A:$A,Summary!$A52,'7) EYB&amp;HNB - EY High Needs'!H:H)+SUMIF('9) PPG 2016-17'!$A:$A,Summary!$A52,'9) PPG 2016-17'!L:L)+SUMIF('10) EFA 2016-17'!$A:$A,Summary!$A52,'10) EFA 2016-17'!K:K)+SUMIF('3) SB - One Off Reserve'!$A:$A,Summary!$A52,'3) SB - One Off Reserve'!I:I)+SUMIF('8) EYB - 2, 3&amp;4 YO'!$A:$A,Summary!$A52,'8) EYB - 2, 3&amp;4 YO'!T:T)</f>
        <v>192086.62206954911</v>
      </c>
      <c r="Z52" s="87">
        <f>SUMIF('1) SB - All Schools ISB '!$C:$C,Summary!$A52,'1) SB - All Schools ISB '!R:R)+SUMIF('2) SB - Growth Fund'!$A:$A,Summary!$A52,'2) SB - Growth Fund'!N:N)+SUMIF('4) HNB - Special Sch, AP, ARPs'!$A:$A,Summary!$A52,'4) HNB - Special Sch, AP, ARPs'!W:W)+SUMIF('5) HNB - SEN Support Fund'!$A:$A,Summary!$A52,'5) HNB - SEN Support Fund'!S:S)+SUMIF('6) HNB - Mainstream Banding'!$A:$A,Summary!$A52,'6) HNB - Mainstream Banding'!M:M)+SUMIF('7) EYB&amp;HNB - EY High Needs'!$A:$A,Summary!$A52,'7) EYB&amp;HNB - EY High Needs'!I:I)+SUMIF('9) PPG 2016-17'!$A:$A,Summary!$A52,'9) PPG 2016-17'!M:M)+SUMIF('10) EFA 2016-17'!$A:$A,Summary!$A52,'10) EFA 2016-17'!L:L)+SUMIF('3) SB - One Off Reserve'!$A:$A,Summary!$A52,'3) SB - One Off Reserve'!J:J)+SUMIF('8) EYB - 2, 3&amp;4 YO'!$A:$A,Summary!$A52,'8) EYB - 2, 3&amp;4 YO'!U:U)</f>
        <v>192086.62206954911</v>
      </c>
      <c r="AA52" s="87">
        <f>SUMIF('1) SB - All Schools ISB '!$C:$C,Summary!$A52,'1) SB - All Schools ISB '!S:S)+SUMIF('2) SB - Growth Fund'!$A:$A,Summary!$A52,'2) SB - Growth Fund'!O:O)+SUMIF('4) HNB - Special Sch, AP, ARPs'!$A:$A,Summary!$A52,'4) HNB - Special Sch, AP, ARPs'!X:X)+SUMIF('5) HNB - SEN Support Fund'!$A:$A,Summary!$A52,'5) HNB - SEN Support Fund'!T:T)+SUMIF('6) HNB - Mainstream Banding'!$A:$A,Summary!$A52,'6) HNB - Mainstream Banding'!N:N)+SUMIF('7) EYB&amp;HNB - EY High Needs'!$A:$A,Summary!$A52,'7) EYB&amp;HNB - EY High Needs'!J:J)+SUMIF('9) PPG 2016-17'!$A:$A,Summary!$A52,'9) PPG 2016-17'!N:N)+SUMIF('10) EFA 2016-17'!$A:$A,Summary!$A52,'10) EFA 2016-17'!M:M)+SUMIF('3) SB - One Off Reserve'!$A:$A,Summary!$A52,'3) SB - One Off Reserve'!K:K)+SUMIF('8) EYB - 2, 3&amp;4 YO'!$A:$A,Summary!$A52,'8) EYB - 2, 3&amp;4 YO'!V:V)</f>
        <v>192086.62206954911</v>
      </c>
      <c r="AB52" s="87">
        <f>SUMIF('1) SB - All Schools ISB '!$C:$C,Summary!$A52,'1) SB - All Schools ISB '!T:T)+SUMIF('2) SB - Growth Fund'!$A:$A,Summary!$A52,'2) SB - Growth Fund'!P:P)+SUMIF('4) HNB - Special Sch, AP, ARPs'!$A:$A,Summary!$A52,'4) HNB - Special Sch, AP, ARPs'!Y:Y)+SUMIF('5) HNB - SEN Support Fund'!$A:$A,Summary!$A52,'5) HNB - SEN Support Fund'!U:U)+SUMIF('6) HNB - Mainstream Banding'!$A:$A,Summary!$A52,'6) HNB - Mainstream Banding'!O:O)+SUMIF('7) EYB&amp;HNB - EY High Needs'!$A:$A,Summary!$A52,'7) EYB&amp;HNB - EY High Needs'!K:K)+SUMIF('9) PPG 2016-17'!$A:$A,Summary!$A52,'9) PPG 2016-17'!O:O)+SUMIF('10) EFA 2016-17'!$A:$A,Summary!$A52,'10) EFA 2016-17'!N:N)+SUMIF('3) SB - One Off Reserve'!$A:$A,Summary!$A52,'3) SB - One Off Reserve'!L:L)+SUMIF('8) EYB - 2, 3&amp;4 YO'!$A:$A,Summary!$A52,'8) EYB - 2, 3&amp;4 YO'!W:W)</f>
        <v>192086.62206954911</v>
      </c>
      <c r="AC52" s="87">
        <f>SUMIF('1) SB - All Schools ISB '!$C:$C,Summary!$A52,'1) SB - All Schools ISB '!U:U)+SUMIF('2) SB - Growth Fund'!$A:$A,Summary!$A52,'2) SB - Growth Fund'!Q:Q)+SUMIF('4) HNB - Special Sch, AP, ARPs'!$A:$A,Summary!$A52,'4) HNB - Special Sch, AP, ARPs'!Z:Z)+SUMIF('5) HNB - SEN Support Fund'!$A:$A,Summary!$A52,'5) HNB - SEN Support Fund'!V:V)+SUMIF('6) HNB - Mainstream Banding'!$A:$A,Summary!$A52,'6) HNB - Mainstream Banding'!P:P)+SUMIF('7) EYB&amp;HNB - EY High Needs'!$A:$A,Summary!$A52,'7) EYB&amp;HNB - EY High Needs'!L:L)+SUMIF('9) PPG 2016-17'!$A:$A,Summary!$A52,'9) PPG 2016-17'!P:P)+SUMIF('10) EFA 2016-17'!$A:$A,Summary!$A52,'10) EFA 2016-17'!O:O)+SUMIF('3) SB - One Off Reserve'!$A:$A,Summary!$A52,'3) SB - One Off Reserve'!M:M)+SUMIF('8) EYB - 2, 3&amp;4 YO'!$A:$A,Summary!$A52,'8) EYB - 2, 3&amp;4 YO'!X:X)</f>
        <v>192086.62206954911</v>
      </c>
      <c r="AD52" s="87">
        <f>SUMIF('1) SB - All Schools ISB '!$C:$C,Summary!$A52,'1) SB - All Schools ISB '!V:V)+SUMIF('2) SB - Growth Fund'!$A:$A,Summary!$A52,'2) SB - Growth Fund'!R:R)+SUMIF('4) HNB - Special Sch, AP, ARPs'!$A:$A,Summary!$A52,'4) HNB - Special Sch, AP, ARPs'!AA:AA)+SUMIF('5) HNB - SEN Support Fund'!$A:$A,Summary!$A52,'5) HNB - SEN Support Fund'!W:W)+SUMIF('6) HNB - Mainstream Banding'!$A:$A,Summary!$A52,'6) HNB - Mainstream Banding'!Q:Q)+SUMIF('7) EYB&amp;HNB - EY High Needs'!$A:$A,Summary!$A52,'7) EYB&amp;HNB - EY High Needs'!M:M)+SUMIF('9) PPG 2016-17'!$A:$A,Summary!$A52,'9) PPG 2016-17'!Q:Q)+SUMIF('10) EFA 2016-17'!$A:$A,Summary!$A52,'10) EFA 2016-17'!P:P)+SUMIF('3) SB - One Off Reserve'!$A:$A,Summary!$A52,'3) SB - One Off Reserve'!N:N)+SUMIF('8) EYB - 2, 3&amp;4 YO'!$A:$A,Summary!$A52,'8) EYB - 2, 3&amp;4 YO'!Y:Y)</f>
        <v>192086.62206954911</v>
      </c>
      <c r="AE52" s="87">
        <f>SUMIF('1) SB - All Schools ISB '!$C:$C,Summary!$A52,'1) SB - All Schools ISB '!W:W)+SUMIF('2) SB - Growth Fund'!$A:$A,Summary!$A52,'2) SB - Growth Fund'!S:S)+SUMIF('4) HNB - Special Sch, AP, ARPs'!$A:$A,Summary!$A52,'4) HNB - Special Sch, AP, ARPs'!AB:AB)+SUMIF('5) HNB - SEN Support Fund'!$A:$A,Summary!$A52,'5) HNB - SEN Support Fund'!X:X)+SUMIF('6) HNB - Mainstream Banding'!$A:$A,Summary!$A52,'6) HNB - Mainstream Banding'!R:R)+SUMIF('7) EYB&amp;HNB - EY High Needs'!$A:$A,Summary!$A52,'7) EYB&amp;HNB - EY High Needs'!N:N)+SUMIF('9) PPG 2016-17'!$A:$A,Summary!$A52,'9) PPG 2016-17'!R:R)+SUMIF('10) EFA 2016-17'!$A:$A,Summary!$A52,'10) EFA 2016-17'!Q:Q)+SUMIF('3) SB - One Off Reserve'!$A:$A,Summary!$A52,'3) SB - One Off Reserve'!O:O)+SUMIF('8) EYB - 2, 3&amp;4 YO'!$A:$A,Summary!$A52,'8) EYB - 2, 3&amp;4 YO'!Z:Z)</f>
        <v>79094.491440402577</v>
      </c>
      <c r="AG52" s="96">
        <v>2264215.3757078308</v>
      </c>
      <c r="AH52" s="223">
        <v>2264215.3757078308</v>
      </c>
      <c r="AI52" s="223">
        <f t="shared" si="3"/>
        <v>2264215.3757078308</v>
      </c>
      <c r="AJ52" s="56">
        <f t="shared" si="4"/>
        <v>0</v>
      </c>
    </row>
    <row r="53" spans="1:36" ht="15" x14ac:dyDescent="0.25">
      <c r="A53" s="7">
        <v>3072184</v>
      </c>
      <c r="B53" s="37" t="s">
        <v>398</v>
      </c>
      <c r="C53" s="96">
        <f>SUMIF('1) SB - All Schools ISB '!C:C,Summary!A53,'1) SB - All Schools ISB '!K:K)</f>
        <v>0</v>
      </c>
      <c r="D53" s="41">
        <f>SUMIF('4) HNB - Special Sch, AP, ARPs'!A:A,Summary!A53,'4) HNB - Special Sch, AP, ARPs'!C:C)</f>
        <v>0</v>
      </c>
      <c r="E53" s="90">
        <f t="shared" si="0"/>
        <v>0</v>
      </c>
      <c r="F53" s="88"/>
      <c r="G53" s="91">
        <f>SUMIF('6) HNB - Mainstream Banding'!A:A,Summary!A53,'6) HNB - Mainstream Banding'!E:E)</f>
        <v>0</v>
      </c>
      <c r="H53" s="41">
        <f>SUMIF('4) HNB - Special Sch, AP, ARPs'!A:A,Summary!A53,'4) HNB - Special Sch, AP, ARPs'!E:E)+SUMIF('4) HNB - Special Sch, AP, ARPs'!A:A,Summary!A53,'4) HNB - Special Sch, AP, ARPs'!F:F)</f>
        <v>0</v>
      </c>
      <c r="I53" s="41">
        <f>SUMIF('5) HNB - SEN Support Fund'!A:A,Summary!A53,'5) HNB - SEN Support Fund'!L:L)</f>
        <v>0</v>
      </c>
      <c r="J53" s="41"/>
      <c r="K53" s="96">
        <f>SUMIF('8) EYB - 2, 3&amp;4 YO'!A:A,A53,'8) EYB - 2, 3&amp;4 YO'!N:N)</f>
        <v>0</v>
      </c>
      <c r="L53" s="96">
        <f>SUMIF('2) SB - Growth Fund'!A:A,Summary!A53,'2) SB - Growth Fund'!G:G)</f>
        <v>0</v>
      </c>
      <c r="M53" s="96">
        <f>SUMIF('3) SB - One Off Reserve'!A:A,Summary!A53,'3) SB - One Off Reserve'!D:D)</f>
        <v>0</v>
      </c>
      <c r="N53" s="96">
        <f>SUMIF('10) EFA 2016-17'!A:A,Summary!A53,'10) EFA 2016-17'!C:C)</f>
        <v>0</v>
      </c>
      <c r="O53" s="96">
        <f>SUMIF('10) EFA 2016-17'!A:A,Summary!A53,'10) EFA 2016-17'!D:D)</f>
        <v>0</v>
      </c>
      <c r="P53" s="96">
        <f>SUMIF('9) PPG 2016-17'!A:A,Summary!A53,'9) PPG 2016-17'!F:F)</f>
        <v>0</v>
      </c>
      <c r="Q53" s="96">
        <f t="shared" si="1"/>
        <v>0</v>
      </c>
      <c r="R53" s="88"/>
      <c r="S53" s="96">
        <f t="shared" si="2"/>
        <v>0</v>
      </c>
      <c r="T53" s="87">
        <f>SUMIF('1) SB - All Schools ISB '!$C:$C,Summary!$A53,'1) SB - All Schools ISB '!L:L)+SUMIF('2) SB - Growth Fund'!$A:$A,Summary!$A53,'2) SB - Growth Fund'!H:H)+SUMIF('4) HNB - Special Sch, AP, ARPs'!$A:$A,Summary!$A53,'4) HNB - Special Sch, AP, ARPs'!Q:Q)+SUMIF('5) HNB - SEN Support Fund'!$A:$A,Summary!$A53,'5) HNB - SEN Support Fund'!M:M)+SUMIF('6) HNB - Mainstream Banding'!$A:$A,Summary!$A53,'6) HNB - Mainstream Banding'!G:G)+SUMIF('7) EYB&amp;HNB - EY High Needs'!$A:$A,Summary!$A53,'7) EYB&amp;HNB - EY High Needs'!C:C)+SUMIF('9) PPG 2016-17'!$A:$A,Summary!$A53,'9) PPG 2016-17'!G:G)+SUMIF('10) EFA 2016-17'!$A:$A,Summary!$A53,'10) EFA 2016-17'!F:F)+SUMIF('3) SB - One Off Reserve'!$A:$A,Summary!$A53,'3) SB - One Off Reserve'!D:D)+SUMIF('8) EYB - 2, 3&amp;4 YO'!$A:$A,Summary!$A53,'8) EYB - 2, 3&amp;4 YO'!O:O)</f>
        <v>0</v>
      </c>
      <c r="U53" s="87">
        <f>SUMIF('1) SB - All Schools ISB '!$C:$C,Summary!$A53,'1) SB - All Schools ISB '!M:M)+SUMIF('2) SB - Growth Fund'!$A:$A,Summary!$A53,'2) SB - Growth Fund'!I:I)+SUMIF('4) HNB - Special Sch, AP, ARPs'!$A:$A,Summary!$A53,'4) HNB - Special Sch, AP, ARPs'!R:R)+SUMIF('5) HNB - SEN Support Fund'!$A:$A,Summary!$A53,'5) HNB - SEN Support Fund'!N:N)+SUMIF('6) HNB - Mainstream Banding'!$A:$A,Summary!$A53,'6) HNB - Mainstream Banding'!H:H)+SUMIF('7) EYB&amp;HNB - EY High Needs'!$A:$A,Summary!$A53,'7) EYB&amp;HNB - EY High Needs'!D:D)+SUMIF('9) PPG 2016-17'!$A:$A,Summary!$A53,'9) PPG 2016-17'!H:H)+SUMIF('10) EFA 2016-17'!$A:$A,Summary!$A53,'10) EFA 2016-17'!G:G)+SUMIF('3) SB - One Off Reserve'!$A:$A,Summary!$A53,'3) SB - One Off Reserve'!E:E)+SUMIF('8) EYB - 2, 3&amp;4 YO'!$A:$A,Summary!$A53,'8) EYB - 2, 3&amp;4 YO'!P:P)</f>
        <v>0</v>
      </c>
      <c r="V53" s="87">
        <f>SUMIF('1) SB - All Schools ISB '!$C:$C,Summary!$A53,'1) SB - All Schools ISB '!N:N)+SUMIF('2) SB - Growth Fund'!$A:$A,Summary!$A53,'2) SB - Growth Fund'!J:J)+SUMIF('4) HNB - Special Sch, AP, ARPs'!$A:$A,Summary!$A53,'4) HNB - Special Sch, AP, ARPs'!S:S)+SUMIF('5) HNB - SEN Support Fund'!$A:$A,Summary!$A53,'5) HNB - SEN Support Fund'!O:O)+SUMIF('6) HNB - Mainstream Banding'!$A:$A,Summary!$A53,'6) HNB - Mainstream Banding'!I:I)+SUMIF('7) EYB&amp;HNB - EY High Needs'!$A:$A,Summary!$A53,'7) EYB&amp;HNB - EY High Needs'!E:E)+SUMIF('9) PPG 2016-17'!$A:$A,Summary!$A53,'9) PPG 2016-17'!I:I)+SUMIF('10) EFA 2016-17'!$A:$A,Summary!$A53,'10) EFA 2016-17'!H:H)+SUMIF('3) SB - One Off Reserve'!$A:$A,Summary!$A53,'3) SB - One Off Reserve'!F:F)+SUMIF('8) EYB - 2, 3&amp;4 YO'!$A:$A,Summary!$A53,'8) EYB - 2, 3&amp;4 YO'!Q:Q)</f>
        <v>0</v>
      </c>
      <c r="W53" s="87">
        <f>SUMIF('1) SB - All Schools ISB '!$C:$C,Summary!$A53,'1) SB - All Schools ISB '!O:O)+SUMIF('2) SB - Growth Fund'!$A:$A,Summary!$A53,'2) SB - Growth Fund'!K:K)+SUMIF('4) HNB - Special Sch, AP, ARPs'!$A:$A,Summary!$A53,'4) HNB - Special Sch, AP, ARPs'!T:T)+SUMIF('5) HNB - SEN Support Fund'!$A:$A,Summary!$A53,'5) HNB - SEN Support Fund'!P:P)+SUMIF('6) HNB - Mainstream Banding'!$A:$A,Summary!$A53,'6) HNB - Mainstream Banding'!J:J)+SUMIF('7) EYB&amp;HNB - EY High Needs'!$A:$A,Summary!$A53,'7) EYB&amp;HNB - EY High Needs'!F:F)+SUMIF('9) PPG 2016-17'!$A:$A,Summary!$A53,'9) PPG 2016-17'!J:J)+SUMIF('10) EFA 2016-17'!$A:$A,Summary!$A53,'10) EFA 2016-17'!I:I)+SUMIF('3) SB - One Off Reserve'!$A:$A,Summary!$A53,'3) SB - One Off Reserve'!G:G)+SUMIF('8) EYB - 2, 3&amp;4 YO'!$A:$A,Summary!$A53,'8) EYB - 2, 3&amp;4 YO'!R:R)</f>
        <v>0</v>
      </c>
      <c r="X53" s="87">
        <f>SUMIF('1) SB - All Schools ISB '!$C:$C,Summary!$A53,'1) SB - All Schools ISB '!P:P)+SUMIF('2) SB - Growth Fund'!$A:$A,Summary!$A53,'2) SB - Growth Fund'!L:L)+SUMIF('4) HNB - Special Sch, AP, ARPs'!$A:$A,Summary!$A53,'4) HNB - Special Sch, AP, ARPs'!U:U)+SUMIF('5) HNB - SEN Support Fund'!$A:$A,Summary!$A53,'5) HNB - SEN Support Fund'!Q:Q)+SUMIF('6) HNB - Mainstream Banding'!$A:$A,Summary!$A53,'6) HNB - Mainstream Banding'!K:K)+SUMIF('7) EYB&amp;HNB - EY High Needs'!$A:$A,Summary!$A53,'7) EYB&amp;HNB - EY High Needs'!G:G)+SUMIF('9) PPG 2016-17'!$A:$A,Summary!$A53,'9) PPG 2016-17'!K:K)+SUMIF('10) EFA 2016-17'!$A:$A,Summary!$A53,'10) EFA 2016-17'!J:J)+SUMIF('3) SB - One Off Reserve'!$A:$A,Summary!$A53,'3) SB - One Off Reserve'!H:H)+SUMIF('8) EYB - 2, 3&amp;4 YO'!$A:$A,Summary!$A53,'8) EYB - 2, 3&amp;4 YO'!S:S)</f>
        <v>0</v>
      </c>
      <c r="Y53" s="87">
        <f>SUMIF('1) SB - All Schools ISB '!$C:$C,Summary!$A53,'1) SB - All Schools ISB '!Q:Q)+SUMIF('2) SB - Growth Fund'!$A:$A,Summary!$A53,'2) SB - Growth Fund'!M:M)+SUMIF('4) HNB - Special Sch, AP, ARPs'!$A:$A,Summary!$A53,'4) HNB - Special Sch, AP, ARPs'!V:V)+SUMIF('5) HNB - SEN Support Fund'!$A:$A,Summary!$A53,'5) HNB - SEN Support Fund'!R:R)+SUMIF('6) HNB - Mainstream Banding'!$A:$A,Summary!$A53,'6) HNB - Mainstream Banding'!L:L)+SUMIF('7) EYB&amp;HNB - EY High Needs'!$A:$A,Summary!$A53,'7) EYB&amp;HNB - EY High Needs'!H:H)+SUMIF('9) PPG 2016-17'!$A:$A,Summary!$A53,'9) PPG 2016-17'!L:L)+SUMIF('10) EFA 2016-17'!$A:$A,Summary!$A53,'10) EFA 2016-17'!K:K)+SUMIF('3) SB - One Off Reserve'!$A:$A,Summary!$A53,'3) SB - One Off Reserve'!I:I)+SUMIF('8) EYB - 2, 3&amp;4 YO'!$A:$A,Summary!$A53,'8) EYB - 2, 3&amp;4 YO'!T:T)</f>
        <v>0</v>
      </c>
      <c r="Z53" s="87">
        <f>SUMIF('1) SB - All Schools ISB '!$C:$C,Summary!$A53,'1) SB - All Schools ISB '!R:R)+SUMIF('2) SB - Growth Fund'!$A:$A,Summary!$A53,'2) SB - Growth Fund'!N:N)+SUMIF('4) HNB - Special Sch, AP, ARPs'!$A:$A,Summary!$A53,'4) HNB - Special Sch, AP, ARPs'!W:W)+SUMIF('5) HNB - SEN Support Fund'!$A:$A,Summary!$A53,'5) HNB - SEN Support Fund'!S:S)+SUMIF('6) HNB - Mainstream Banding'!$A:$A,Summary!$A53,'6) HNB - Mainstream Banding'!M:M)+SUMIF('7) EYB&amp;HNB - EY High Needs'!$A:$A,Summary!$A53,'7) EYB&amp;HNB - EY High Needs'!I:I)+SUMIF('9) PPG 2016-17'!$A:$A,Summary!$A53,'9) PPG 2016-17'!M:M)+SUMIF('10) EFA 2016-17'!$A:$A,Summary!$A53,'10) EFA 2016-17'!L:L)+SUMIF('3) SB - One Off Reserve'!$A:$A,Summary!$A53,'3) SB - One Off Reserve'!J:J)+SUMIF('8) EYB - 2, 3&amp;4 YO'!$A:$A,Summary!$A53,'8) EYB - 2, 3&amp;4 YO'!U:U)</f>
        <v>0</v>
      </c>
      <c r="AA53" s="87">
        <f>SUMIF('1) SB - All Schools ISB '!$C:$C,Summary!$A53,'1) SB - All Schools ISB '!S:S)+SUMIF('2) SB - Growth Fund'!$A:$A,Summary!$A53,'2) SB - Growth Fund'!O:O)+SUMIF('4) HNB - Special Sch, AP, ARPs'!$A:$A,Summary!$A53,'4) HNB - Special Sch, AP, ARPs'!X:X)+SUMIF('5) HNB - SEN Support Fund'!$A:$A,Summary!$A53,'5) HNB - SEN Support Fund'!T:T)+SUMIF('6) HNB - Mainstream Banding'!$A:$A,Summary!$A53,'6) HNB - Mainstream Banding'!N:N)+SUMIF('7) EYB&amp;HNB - EY High Needs'!$A:$A,Summary!$A53,'7) EYB&amp;HNB - EY High Needs'!J:J)+SUMIF('9) PPG 2016-17'!$A:$A,Summary!$A53,'9) PPG 2016-17'!N:N)+SUMIF('10) EFA 2016-17'!$A:$A,Summary!$A53,'10) EFA 2016-17'!M:M)+SUMIF('3) SB - One Off Reserve'!$A:$A,Summary!$A53,'3) SB - One Off Reserve'!K:K)+SUMIF('8) EYB - 2, 3&amp;4 YO'!$A:$A,Summary!$A53,'8) EYB - 2, 3&amp;4 YO'!V:V)</f>
        <v>0</v>
      </c>
      <c r="AB53" s="87">
        <f>SUMIF('1) SB - All Schools ISB '!$C:$C,Summary!$A53,'1) SB - All Schools ISB '!T:T)+SUMIF('2) SB - Growth Fund'!$A:$A,Summary!$A53,'2) SB - Growth Fund'!P:P)+SUMIF('4) HNB - Special Sch, AP, ARPs'!$A:$A,Summary!$A53,'4) HNB - Special Sch, AP, ARPs'!Y:Y)+SUMIF('5) HNB - SEN Support Fund'!$A:$A,Summary!$A53,'5) HNB - SEN Support Fund'!U:U)+SUMIF('6) HNB - Mainstream Banding'!$A:$A,Summary!$A53,'6) HNB - Mainstream Banding'!O:O)+SUMIF('7) EYB&amp;HNB - EY High Needs'!$A:$A,Summary!$A53,'7) EYB&amp;HNB - EY High Needs'!K:K)+SUMIF('9) PPG 2016-17'!$A:$A,Summary!$A53,'9) PPG 2016-17'!O:O)+SUMIF('10) EFA 2016-17'!$A:$A,Summary!$A53,'10) EFA 2016-17'!N:N)+SUMIF('3) SB - One Off Reserve'!$A:$A,Summary!$A53,'3) SB - One Off Reserve'!L:L)+SUMIF('8) EYB - 2, 3&amp;4 YO'!$A:$A,Summary!$A53,'8) EYB - 2, 3&amp;4 YO'!W:W)</f>
        <v>0</v>
      </c>
      <c r="AC53" s="87">
        <f>SUMIF('1) SB - All Schools ISB '!$C:$C,Summary!$A53,'1) SB - All Schools ISB '!U:U)+SUMIF('2) SB - Growth Fund'!$A:$A,Summary!$A53,'2) SB - Growth Fund'!Q:Q)+SUMIF('4) HNB - Special Sch, AP, ARPs'!$A:$A,Summary!$A53,'4) HNB - Special Sch, AP, ARPs'!Z:Z)+SUMIF('5) HNB - SEN Support Fund'!$A:$A,Summary!$A53,'5) HNB - SEN Support Fund'!V:V)+SUMIF('6) HNB - Mainstream Banding'!$A:$A,Summary!$A53,'6) HNB - Mainstream Banding'!P:P)+SUMIF('7) EYB&amp;HNB - EY High Needs'!$A:$A,Summary!$A53,'7) EYB&amp;HNB - EY High Needs'!L:L)+SUMIF('9) PPG 2016-17'!$A:$A,Summary!$A53,'9) PPG 2016-17'!P:P)+SUMIF('10) EFA 2016-17'!$A:$A,Summary!$A53,'10) EFA 2016-17'!O:O)+SUMIF('3) SB - One Off Reserve'!$A:$A,Summary!$A53,'3) SB - One Off Reserve'!M:M)+SUMIF('8) EYB - 2, 3&amp;4 YO'!$A:$A,Summary!$A53,'8) EYB - 2, 3&amp;4 YO'!X:X)</f>
        <v>0</v>
      </c>
      <c r="AD53" s="87">
        <f>SUMIF('1) SB - All Schools ISB '!$C:$C,Summary!$A53,'1) SB - All Schools ISB '!V:V)+SUMIF('2) SB - Growth Fund'!$A:$A,Summary!$A53,'2) SB - Growth Fund'!R:R)+SUMIF('4) HNB - Special Sch, AP, ARPs'!$A:$A,Summary!$A53,'4) HNB - Special Sch, AP, ARPs'!AA:AA)+SUMIF('5) HNB - SEN Support Fund'!$A:$A,Summary!$A53,'5) HNB - SEN Support Fund'!W:W)+SUMIF('6) HNB - Mainstream Banding'!$A:$A,Summary!$A53,'6) HNB - Mainstream Banding'!Q:Q)+SUMIF('7) EYB&amp;HNB - EY High Needs'!$A:$A,Summary!$A53,'7) EYB&amp;HNB - EY High Needs'!M:M)+SUMIF('9) PPG 2016-17'!$A:$A,Summary!$A53,'9) PPG 2016-17'!Q:Q)+SUMIF('10) EFA 2016-17'!$A:$A,Summary!$A53,'10) EFA 2016-17'!P:P)+SUMIF('3) SB - One Off Reserve'!$A:$A,Summary!$A53,'3) SB - One Off Reserve'!N:N)+SUMIF('8) EYB - 2, 3&amp;4 YO'!$A:$A,Summary!$A53,'8) EYB - 2, 3&amp;4 YO'!Y:Y)</f>
        <v>0</v>
      </c>
      <c r="AE53" s="87">
        <f>SUMIF('1) SB - All Schools ISB '!$C:$C,Summary!$A53,'1) SB - All Schools ISB '!W:W)+SUMIF('2) SB - Growth Fund'!$A:$A,Summary!$A53,'2) SB - Growth Fund'!S:S)+SUMIF('4) HNB - Special Sch, AP, ARPs'!$A:$A,Summary!$A53,'4) HNB - Special Sch, AP, ARPs'!AB:AB)+SUMIF('5) HNB - SEN Support Fund'!$A:$A,Summary!$A53,'5) HNB - SEN Support Fund'!X:X)+SUMIF('6) HNB - Mainstream Banding'!$A:$A,Summary!$A53,'6) HNB - Mainstream Banding'!R:R)+SUMIF('7) EYB&amp;HNB - EY High Needs'!$A:$A,Summary!$A53,'7) EYB&amp;HNB - EY High Needs'!N:N)+SUMIF('9) PPG 2016-17'!$A:$A,Summary!$A53,'9) PPG 2016-17'!R:R)+SUMIF('10) EFA 2016-17'!$A:$A,Summary!$A53,'10) EFA 2016-17'!Q:Q)+SUMIF('3) SB - One Off Reserve'!$A:$A,Summary!$A53,'3) SB - One Off Reserve'!O:O)+SUMIF('8) EYB - 2, 3&amp;4 YO'!$A:$A,Summary!$A53,'8) EYB - 2, 3&amp;4 YO'!Z:Z)</f>
        <v>0</v>
      </c>
      <c r="AG53" s="96">
        <v>124642.9075</v>
      </c>
      <c r="AH53" s="223">
        <v>0</v>
      </c>
      <c r="AI53" s="223">
        <f t="shared" si="3"/>
        <v>0</v>
      </c>
      <c r="AJ53" s="56">
        <f t="shared" si="4"/>
        <v>0</v>
      </c>
    </row>
    <row r="54" spans="1:36" ht="15" x14ac:dyDescent="0.25">
      <c r="A54" s="7">
        <v>3072170</v>
      </c>
      <c r="B54" s="37" t="s">
        <v>320</v>
      </c>
      <c r="C54" s="96">
        <f>SUMIF('1) SB - All Schools ISB '!C:C,Summary!A54,'1) SB - All Schools ISB '!K:K)</f>
        <v>1781809.2351926388</v>
      </c>
      <c r="D54" s="41">
        <f>SUMIF('4) HNB - Special Sch, AP, ARPs'!A:A,Summary!A54,'4) HNB - Special Sch, AP, ARPs'!C:C)</f>
        <v>0</v>
      </c>
      <c r="E54" s="90">
        <f t="shared" si="0"/>
        <v>1781809.2351926388</v>
      </c>
      <c r="F54" s="88"/>
      <c r="G54" s="91">
        <f>SUMIF('6) HNB - Mainstream Banding'!A:A,Summary!A54,'6) HNB - Mainstream Banding'!E:E)</f>
        <v>27769</v>
      </c>
      <c r="H54" s="41">
        <f>SUMIF('4) HNB - Special Sch, AP, ARPs'!A:A,Summary!A54,'4) HNB - Special Sch, AP, ARPs'!E:E)+SUMIF('4) HNB - Special Sch, AP, ARPs'!A:A,Summary!A54,'4) HNB - Special Sch, AP, ARPs'!F:F)</f>
        <v>0</v>
      </c>
      <c r="I54" s="41">
        <f>SUMIF('5) HNB - SEN Support Fund'!A:A,Summary!A54,'5) HNB - SEN Support Fund'!L:L)</f>
        <v>0</v>
      </c>
      <c r="J54" s="41"/>
      <c r="K54" s="96">
        <f>SUMIF('8) EYB - 2, 3&amp;4 YO'!A:A,A54,'8) EYB - 2, 3&amp;4 YO'!N:N)</f>
        <v>217567</v>
      </c>
      <c r="L54" s="96">
        <f>SUMIF('2) SB - Growth Fund'!A:A,Summary!A54,'2) SB - Growth Fund'!G:G)</f>
        <v>0</v>
      </c>
      <c r="M54" s="96">
        <f>SUMIF('3) SB - One Off Reserve'!A:A,Summary!A54,'3) SB - One Off Reserve'!D:D)</f>
        <v>3984.7721521872932</v>
      </c>
      <c r="N54" s="96">
        <f>SUMIF('10) EFA 2016-17'!A:A,Summary!A54,'10) EFA 2016-17'!C:C)</f>
        <v>0</v>
      </c>
      <c r="O54" s="96">
        <f>SUMIF('10) EFA 2016-17'!A:A,Summary!A54,'10) EFA 2016-17'!D:D)</f>
        <v>0</v>
      </c>
      <c r="P54" s="96">
        <f>SUMIF('9) PPG 2016-17'!A:A,Summary!A54,'9) PPG 2016-17'!F:F)</f>
        <v>132000</v>
      </c>
      <c r="Q54" s="96">
        <f t="shared" si="1"/>
        <v>381320.7721521873</v>
      </c>
      <c r="R54" s="88"/>
      <c r="S54" s="96">
        <f t="shared" si="2"/>
        <v>2163130.0073448261</v>
      </c>
      <c r="T54" s="87">
        <f>SUMIF('1) SB - All Schools ISB '!$C:$C,Summary!$A54,'1) SB - All Schools ISB '!L:L)+SUMIF('2) SB - Growth Fund'!$A:$A,Summary!$A54,'2) SB - Growth Fund'!H:H)+SUMIF('4) HNB - Special Sch, AP, ARPs'!$A:$A,Summary!$A54,'4) HNB - Special Sch, AP, ARPs'!Q:Q)+SUMIF('5) HNB - SEN Support Fund'!$A:$A,Summary!$A54,'5) HNB - SEN Support Fund'!M:M)+SUMIF('6) HNB - Mainstream Banding'!$A:$A,Summary!$A54,'6) HNB - Mainstream Banding'!G:G)+SUMIF('7) EYB&amp;HNB - EY High Needs'!$A:$A,Summary!$A54,'7) EYB&amp;HNB - EY High Needs'!C:C)+SUMIF('9) PPG 2016-17'!$A:$A,Summary!$A54,'9) PPG 2016-17'!G:G)+SUMIF('10) EFA 2016-17'!$A:$A,Summary!$A54,'10) EFA 2016-17'!F:F)+SUMIF('3) SB - One Off Reserve'!$A:$A,Summary!$A54,'3) SB - One Off Reserve'!D:D)+SUMIF('8) EYB - 2, 3&amp;4 YO'!$A:$A,Summary!$A54,'8) EYB - 2, 3&amp;4 YO'!O:O)</f>
        <v>252286.4741993408</v>
      </c>
      <c r="U54" s="87">
        <f>SUMIF('1) SB - All Schools ISB '!$C:$C,Summary!$A54,'1) SB - All Schools ISB '!M:M)+SUMIF('2) SB - Growth Fund'!$A:$A,Summary!$A54,'2) SB - Growth Fund'!I:I)+SUMIF('4) HNB - Special Sch, AP, ARPs'!$A:$A,Summary!$A54,'4) HNB - Special Sch, AP, ARPs'!R:R)+SUMIF('5) HNB - SEN Support Fund'!$A:$A,Summary!$A54,'5) HNB - SEN Support Fund'!N:N)+SUMIF('6) HNB - Mainstream Banding'!$A:$A,Summary!$A54,'6) HNB - Mainstream Banding'!H:H)+SUMIF('7) EYB&amp;HNB - EY High Needs'!$A:$A,Summary!$A54,'7) EYB&amp;HNB - EY High Needs'!D:D)+SUMIF('9) PPG 2016-17'!$A:$A,Summary!$A54,'9) PPG 2016-17'!H:H)+SUMIF('10) EFA 2016-17'!$A:$A,Summary!$A54,'10) EFA 2016-17'!G:G)+SUMIF('3) SB - One Off Reserve'!$A:$A,Summary!$A54,'3) SB - One Off Reserve'!E:E)+SUMIF('8) EYB - 2, 3&amp;4 YO'!$A:$A,Summary!$A54,'8) EYB - 2, 3&amp;4 YO'!P:P)</f>
        <v>183527.3449913743</v>
      </c>
      <c r="V54" s="87">
        <f>SUMIF('1) SB - All Schools ISB '!$C:$C,Summary!$A54,'1) SB - All Schools ISB '!N:N)+SUMIF('2) SB - Growth Fund'!$A:$A,Summary!$A54,'2) SB - Growth Fund'!J:J)+SUMIF('4) HNB - Special Sch, AP, ARPs'!$A:$A,Summary!$A54,'4) HNB - Special Sch, AP, ARPs'!S:S)+SUMIF('5) HNB - SEN Support Fund'!$A:$A,Summary!$A54,'5) HNB - SEN Support Fund'!O:O)+SUMIF('6) HNB - Mainstream Banding'!$A:$A,Summary!$A54,'6) HNB - Mainstream Banding'!I:I)+SUMIF('7) EYB&amp;HNB - EY High Needs'!$A:$A,Summary!$A54,'7) EYB&amp;HNB - EY High Needs'!E:E)+SUMIF('9) PPG 2016-17'!$A:$A,Summary!$A54,'9) PPG 2016-17'!I:I)+SUMIF('10) EFA 2016-17'!$A:$A,Summary!$A54,'10) EFA 2016-17'!H:H)+SUMIF('3) SB - One Off Reserve'!$A:$A,Summary!$A54,'3) SB - One Off Reserve'!F:F)+SUMIF('8) EYB - 2, 3&amp;4 YO'!$A:$A,Summary!$A54,'8) EYB - 2, 3&amp;4 YO'!Q:Q)</f>
        <v>183527.3449913743</v>
      </c>
      <c r="W54" s="87">
        <f>SUMIF('1) SB - All Schools ISB '!$C:$C,Summary!$A54,'1) SB - All Schools ISB '!O:O)+SUMIF('2) SB - Growth Fund'!$A:$A,Summary!$A54,'2) SB - Growth Fund'!K:K)+SUMIF('4) HNB - Special Sch, AP, ARPs'!$A:$A,Summary!$A54,'4) HNB - Special Sch, AP, ARPs'!T:T)+SUMIF('5) HNB - SEN Support Fund'!$A:$A,Summary!$A54,'5) HNB - SEN Support Fund'!P:P)+SUMIF('6) HNB - Mainstream Banding'!$A:$A,Summary!$A54,'6) HNB - Mainstream Banding'!J:J)+SUMIF('7) EYB&amp;HNB - EY High Needs'!$A:$A,Summary!$A54,'7) EYB&amp;HNB - EY High Needs'!F:F)+SUMIF('9) PPG 2016-17'!$A:$A,Summary!$A54,'9) PPG 2016-17'!J:J)+SUMIF('10) EFA 2016-17'!$A:$A,Summary!$A54,'10) EFA 2016-17'!I:I)+SUMIF('3) SB - One Off Reserve'!$A:$A,Summary!$A54,'3) SB - One Off Reserve'!G:G)+SUMIF('8) EYB - 2, 3&amp;4 YO'!$A:$A,Summary!$A54,'8) EYB - 2, 3&amp;4 YO'!R:R)</f>
        <v>183527.3449913743</v>
      </c>
      <c r="X54" s="87">
        <f>SUMIF('1) SB - All Schools ISB '!$C:$C,Summary!$A54,'1) SB - All Schools ISB '!P:P)+SUMIF('2) SB - Growth Fund'!$A:$A,Summary!$A54,'2) SB - Growth Fund'!L:L)+SUMIF('4) HNB - Special Sch, AP, ARPs'!$A:$A,Summary!$A54,'4) HNB - Special Sch, AP, ARPs'!U:U)+SUMIF('5) HNB - SEN Support Fund'!$A:$A,Summary!$A54,'5) HNB - SEN Support Fund'!Q:Q)+SUMIF('6) HNB - Mainstream Banding'!$A:$A,Summary!$A54,'6) HNB - Mainstream Banding'!K:K)+SUMIF('7) EYB&amp;HNB - EY High Needs'!$A:$A,Summary!$A54,'7) EYB&amp;HNB - EY High Needs'!G:G)+SUMIF('9) PPG 2016-17'!$A:$A,Summary!$A54,'9) PPG 2016-17'!K:K)+SUMIF('10) EFA 2016-17'!$A:$A,Summary!$A54,'10) EFA 2016-17'!J:J)+SUMIF('3) SB - One Off Reserve'!$A:$A,Summary!$A54,'3) SB - One Off Reserve'!H:H)+SUMIF('8) EYB - 2, 3&amp;4 YO'!$A:$A,Summary!$A54,'8) EYB - 2, 3&amp;4 YO'!S:S)</f>
        <v>183527.3449913743</v>
      </c>
      <c r="Y54" s="87">
        <f>SUMIF('1) SB - All Schools ISB '!$C:$C,Summary!$A54,'1) SB - All Schools ISB '!Q:Q)+SUMIF('2) SB - Growth Fund'!$A:$A,Summary!$A54,'2) SB - Growth Fund'!M:M)+SUMIF('4) HNB - Special Sch, AP, ARPs'!$A:$A,Summary!$A54,'4) HNB - Special Sch, AP, ARPs'!V:V)+SUMIF('5) HNB - SEN Support Fund'!$A:$A,Summary!$A54,'5) HNB - SEN Support Fund'!R:R)+SUMIF('6) HNB - Mainstream Banding'!$A:$A,Summary!$A54,'6) HNB - Mainstream Banding'!L:L)+SUMIF('7) EYB&amp;HNB - EY High Needs'!$A:$A,Summary!$A54,'7) EYB&amp;HNB - EY High Needs'!H:H)+SUMIF('9) PPG 2016-17'!$A:$A,Summary!$A54,'9) PPG 2016-17'!L:L)+SUMIF('10) EFA 2016-17'!$A:$A,Summary!$A54,'10) EFA 2016-17'!K:K)+SUMIF('3) SB - One Off Reserve'!$A:$A,Summary!$A54,'3) SB - One Off Reserve'!I:I)+SUMIF('8) EYB - 2, 3&amp;4 YO'!$A:$A,Summary!$A54,'8) EYB - 2, 3&amp;4 YO'!T:T)</f>
        <v>183527.3449913743</v>
      </c>
      <c r="Z54" s="87">
        <f>SUMIF('1) SB - All Schools ISB '!$C:$C,Summary!$A54,'1) SB - All Schools ISB '!R:R)+SUMIF('2) SB - Growth Fund'!$A:$A,Summary!$A54,'2) SB - Growth Fund'!N:N)+SUMIF('4) HNB - Special Sch, AP, ARPs'!$A:$A,Summary!$A54,'4) HNB - Special Sch, AP, ARPs'!W:W)+SUMIF('5) HNB - SEN Support Fund'!$A:$A,Summary!$A54,'5) HNB - SEN Support Fund'!S:S)+SUMIF('6) HNB - Mainstream Banding'!$A:$A,Summary!$A54,'6) HNB - Mainstream Banding'!M:M)+SUMIF('7) EYB&amp;HNB - EY High Needs'!$A:$A,Summary!$A54,'7) EYB&amp;HNB - EY High Needs'!I:I)+SUMIF('9) PPG 2016-17'!$A:$A,Summary!$A54,'9) PPG 2016-17'!M:M)+SUMIF('10) EFA 2016-17'!$A:$A,Summary!$A54,'10) EFA 2016-17'!L:L)+SUMIF('3) SB - One Off Reserve'!$A:$A,Summary!$A54,'3) SB - One Off Reserve'!J:J)+SUMIF('8) EYB - 2, 3&amp;4 YO'!$A:$A,Summary!$A54,'8) EYB - 2, 3&amp;4 YO'!U:U)</f>
        <v>183527.3449913743</v>
      </c>
      <c r="AA54" s="87">
        <f>SUMIF('1) SB - All Schools ISB '!$C:$C,Summary!$A54,'1) SB - All Schools ISB '!S:S)+SUMIF('2) SB - Growth Fund'!$A:$A,Summary!$A54,'2) SB - Growth Fund'!O:O)+SUMIF('4) HNB - Special Sch, AP, ARPs'!$A:$A,Summary!$A54,'4) HNB - Special Sch, AP, ARPs'!X:X)+SUMIF('5) HNB - SEN Support Fund'!$A:$A,Summary!$A54,'5) HNB - SEN Support Fund'!T:T)+SUMIF('6) HNB - Mainstream Banding'!$A:$A,Summary!$A54,'6) HNB - Mainstream Banding'!N:N)+SUMIF('7) EYB&amp;HNB - EY High Needs'!$A:$A,Summary!$A54,'7) EYB&amp;HNB - EY High Needs'!J:J)+SUMIF('9) PPG 2016-17'!$A:$A,Summary!$A54,'9) PPG 2016-17'!N:N)+SUMIF('10) EFA 2016-17'!$A:$A,Summary!$A54,'10) EFA 2016-17'!M:M)+SUMIF('3) SB - One Off Reserve'!$A:$A,Summary!$A54,'3) SB - One Off Reserve'!K:K)+SUMIF('8) EYB - 2, 3&amp;4 YO'!$A:$A,Summary!$A54,'8) EYB - 2, 3&amp;4 YO'!V:V)</f>
        <v>183527.3449913743</v>
      </c>
      <c r="AB54" s="87">
        <f>SUMIF('1) SB - All Schools ISB '!$C:$C,Summary!$A54,'1) SB - All Schools ISB '!T:T)+SUMIF('2) SB - Growth Fund'!$A:$A,Summary!$A54,'2) SB - Growth Fund'!P:P)+SUMIF('4) HNB - Special Sch, AP, ARPs'!$A:$A,Summary!$A54,'4) HNB - Special Sch, AP, ARPs'!Y:Y)+SUMIF('5) HNB - SEN Support Fund'!$A:$A,Summary!$A54,'5) HNB - SEN Support Fund'!U:U)+SUMIF('6) HNB - Mainstream Banding'!$A:$A,Summary!$A54,'6) HNB - Mainstream Banding'!O:O)+SUMIF('7) EYB&amp;HNB - EY High Needs'!$A:$A,Summary!$A54,'7) EYB&amp;HNB - EY High Needs'!K:K)+SUMIF('9) PPG 2016-17'!$A:$A,Summary!$A54,'9) PPG 2016-17'!O:O)+SUMIF('10) EFA 2016-17'!$A:$A,Summary!$A54,'10) EFA 2016-17'!N:N)+SUMIF('3) SB - One Off Reserve'!$A:$A,Summary!$A54,'3) SB - One Off Reserve'!L:L)+SUMIF('8) EYB - 2, 3&amp;4 YO'!$A:$A,Summary!$A54,'8) EYB - 2, 3&amp;4 YO'!W:W)</f>
        <v>183527.3449913743</v>
      </c>
      <c r="AC54" s="87">
        <f>SUMIF('1) SB - All Schools ISB '!$C:$C,Summary!$A54,'1) SB - All Schools ISB '!U:U)+SUMIF('2) SB - Growth Fund'!$A:$A,Summary!$A54,'2) SB - Growth Fund'!Q:Q)+SUMIF('4) HNB - Special Sch, AP, ARPs'!$A:$A,Summary!$A54,'4) HNB - Special Sch, AP, ARPs'!Z:Z)+SUMIF('5) HNB - SEN Support Fund'!$A:$A,Summary!$A54,'5) HNB - SEN Support Fund'!V:V)+SUMIF('6) HNB - Mainstream Banding'!$A:$A,Summary!$A54,'6) HNB - Mainstream Banding'!P:P)+SUMIF('7) EYB&amp;HNB - EY High Needs'!$A:$A,Summary!$A54,'7) EYB&amp;HNB - EY High Needs'!L:L)+SUMIF('9) PPG 2016-17'!$A:$A,Summary!$A54,'9) PPG 2016-17'!P:P)+SUMIF('10) EFA 2016-17'!$A:$A,Summary!$A54,'10) EFA 2016-17'!O:O)+SUMIF('3) SB - One Off Reserve'!$A:$A,Summary!$A54,'3) SB - One Off Reserve'!M:M)+SUMIF('8) EYB - 2, 3&amp;4 YO'!$A:$A,Summary!$A54,'8) EYB - 2, 3&amp;4 YO'!X:X)</f>
        <v>183527.3449913743</v>
      </c>
      <c r="AD54" s="87">
        <f>SUMIF('1) SB - All Schools ISB '!$C:$C,Summary!$A54,'1) SB - All Schools ISB '!V:V)+SUMIF('2) SB - Growth Fund'!$A:$A,Summary!$A54,'2) SB - Growth Fund'!R:R)+SUMIF('4) HNB - Special Sch, AP, ARPs'!$A:$A,Summary!$A54,'4) HNB - Special Sch, AP, ARPs'!AA:AA)+SUMIF('5) HNB - SEN Support Fund'!$A:$A,Summary!$A54,'5) HNB - SEN Support Fund'!W:W)+SUMIF('6) HNB - Mainstream Banding'!$A:$A,Summary!$A54,'6) HNB - Mainstream Banding'!Q:Q)+SUMIF('7) EYB&amp;HNB - EY High Needs'!$A:$A,Summary!$A54,'7) EYB&amp;HNB - EY High Needs'!M:M)+SUMIF('9) PPG 2016-17'!$A:$A,Summary!$A54,'9) PPG 2016-17'!Q:Q)+SUMIF('10) EFA 2016-17'!$A:$A,Summary!$A54,'10) EFA 2016-17'!P:P)+SUMIF('3) SB - One Off Reserve'!$A:$A,Summary!$A54,'3) SB - One Off Reserve'!N:N)+SUMIF('8) EYB - 2, 3&amp;4 YO'!$A:$A,Summary!$A54,'8) EYB - 2, 3&amp;4 YO'!Y:Y)</f>
        <v>183527.3449913743</v>
      </c>
      <c r="AE54" s="87">
        <f>SUMIF('1) SB - All Schools ISB '!$C:$C,Summary!$A54,'1) SB - All Schools ISB '!W:W)+SUMIF('2) SB - Growth Fund'!$A:$A,Summary!$A54,'2) SB - Growth Fund'!S:S)+SUMIF('4) HNB - Special Sch, AP, ARPs'!$A:$A,Summary!$A54,'4) HNB - Special Sch, AP, ARPs'!AB:AB)+SUMIF('5) HNB - SEN Support Fund'!$A:$A,Summary!$A54,'5) HNB - SEN Support Fund'!X:X)+SUMIF('6) HNB - Mainstream Banding'!$A:$A,Summary!$A54,'6) HNB - Mainstream Banding'!R:R)+SUMIF('7) EYB&amp;HNB - EY High Needs'!$A:$A,Summary!$A54,'7) EYB&amp;HNB - EY High Needs'!N:N)+SUMIF('9) PPG 2016-17'!$A:$A,Summary!$A54,'9) PPG 2016-17'!R:R)+SUMIF('10) EFA 2016-17'!$A:$A,Summary!$A54,'10) EFA 2016-17'!Q:Q)+SUMIF('3) SB - One Off Reserve'!$A:$A,Summary!$A54,'3) SB - One Off Reserve'!O:O)+SUMIF('8) EYB - 2, 3&amp;4 YO'!$A:$A,Summary!$A54,'8) EYB - 2, 3&amp;4 YO'!Z:Z)</f>
        <v>75570.083231742377</v>
      </c>
      <c r="AG54" s="96">
        <v>2163130.0073448261</v>
      </c>
      <c r="AH54" s="223">
        <v>2163130.0073448261</v>
      </c>
      <c r="AI54" s="223">
        <f t="shared" si="3"/>
        <v>2163130.0073448261</v>
      </c>
      <c r="AJ54" s="56">
        <f t="shared" si="4"/>
        <v>0</v>
      </c>
    </row>
    <row r="55" spans="1:36" ht="15" x14ac:dyDescent="0.25">
      <c r="A55" s="7">
        <v>3071003</v>
      </c>
      <c r="B55" s="37" t="s">
        <v>399</v>
      </c>
      <c r="C55" s="96">
        <f>SUMIF('1) SB - All Schools ISB '!C:C,Summary!A55,'1) SB - All Schools ISB '!K:K)</f>
        <v>0</v>
      </c>
      <c r="D55" s="41">
        <f>SUMIF('4) HNB - Special Sch, AP, ARPs'!A:A,Summary!A55,'4) HNB - Special Sch, AP, ARPs'!C:C)</f>
        <v>0</v>
      </c>
      <c r="E55" s="90">
        <f t="shared" si="0"/>
        <v>0</v>
      </c>
      <c r="F55" s="88"/>
      <c r="G55" s="91">
        <f>SUMIF('6) HNB - Mainstream Banding'!A:A,Summary!A55,'6) HNB - Mainstream Banding'!E:E)</f>
        <v>0</v>
      </c>
      <c r="H55" s="41">
        <f>SUMIF('4) HNB - Special Sch, AP, ARPs'!A:A,Summary!A55,'4) HNB - Special Sch, AP, ARPs'!E:E)+SUMIF('4) HNB - Special Sch, AP, ARPs'!A:A,Summary!A55,'4) HNB - Special Sch, AP, ARPs'!F:F)</f>
        <v>0</v>
      </c>
      <c r="I55" s="41">
        <f>SUMIF('5) HNB - SEN Support Fund'!A:A,Summary!A55,'5) HNB - SEN Support Fund'!L:L)</f>
        <v>0</v>
      </c>
      <c r="J55" s="41">
        <f>'7) EYB&amp;HNB - EY High Needs'!C6</f>
        <v>53000</v>
      </c>
      <c r="K55" s="96">
        <f>SUMIF('8) EYB - 2, 3&amp;4 YO'!A:A,A55,'8) EYB - 2, 3&amp;4 YO'!N:N)</f>
        <v>599769.59999999998</v>
      </c>
      <c r="L55" s="96">
        <f>SUMIF('2) SB - Growth Fund'!A:A,Summary!A55,'2) SB - Growth Fund'!G:G)</f>
        <v>0</v>
      </c>
      <c r="M55" s="96">
        <f>SUMIF('3) SB - One Off Reserve'!A:A,Summary!A55,'3) SB - One Off Reserve'!D:D)</f>
        <v>0</v>
      </c>
      <c r="N55" s="96">
        <f>SUMIF('10) EFA 2016-17'!A:A,Summary!A55,'10) EFA 2016-17'!C:C)</f>
        <v>0</v>
      </c>
      <c r="O55" s="96">
        <f>SUMIF('10) EFA 2016-17'!A:A,Summary!A55,'10) EFA 2016-17'!D:D)</f>
        <v>0</v>
      </c>
      <c r="P55" s="96">
        <f>SUMIF('9) PPG 2016-17'!A:A,Summary!A55,'9) PPG 2016-17'!F:F)</f>
        <v>0</v>
      </c>
      <c r="Q55" s="96">
        <f t="shared" si="1"/>
        <v>652769.6</v>
      </c>
      <c r="R55" s="88"/>
      <c r="S55" s="96">
        <f t="shared" si="2"/>
        <v>652769.6</v>
      </c>
      <c r="T55" s="87">
        <f>SUMIF('1) SB - All Schools ISB '!$C:$C,Summary!$A55,'1) SB - All Schools ISB '!L:L)+SUMIF('2) SB - Growth Fund'!$A:$A,Summary!$A55,'2) SB - Growth Fund'!H:H)+SUMIF('4) HNB - Special Sch, AP, ARPs'!$A:$A,Summary!$A55,'4) HNB - Special Sch, AP, ARPs'!Q:Q)+SUMIF('5) HNB - SEN Support Fund'!$A:$A,Summary!$A55,'5) HNB - SEN Support Fund'!M:M)+SUMIF('6) HNB - Mainstream Banding'!$A:$A,Summary!$A55,'6) HNB - Mainstream Banding'!G:G)+SUMIF('7) EYB&amp;HNB - EY High Needs'!$A:$A,Summary!$A55,'7) EYB&amp;HNB - EY High Needs'!C:C)+SUMIF('9) PPG 2016-17'!$A:$A,Summary!$A55,'9) PPG 2016-17'!G:G)+SUMIF('10) EFA 2016-17'!$A:$A,Summary!$A55,'10) EFA 2016-17'!F:F)+SUMIF('3) SB - One Off Reserve'!$A:$A,Summary!$A55,'3) SB - One Off Reserve'!D:D)+SUMIF('8) EYB - 2, 3&amp;4 YO'!$A:$A,Summary!$A55,'8) EYB - 2, 3&amp;4 YO'!O:O)</f>
        <v>822494.75399999996</v>
      </c>
      <c r="U55" s="87">
        <f>SUMIF('1) SB - All Schools ISB '!$C:$C,Summary!$A55,'1) SB - All Schools ISB '!M:M)+SUMIF('2) SB - Growth Fund'!$A:$A,Summary!$A55,'2) SB - Growth Fund'!I:I)+SUMIF('4) HNB - Special Sch, AP, ARPs'!$A:$A,Summary!$A55,'4) HNB - Special Sch, AP, ARPs'!R:R)+SUMIF('5) HNB - SEN Support Fund'!$A:$A,Summary!$A55,'5) HNB - SEN Support Fund'!N:N)+SUMIF('6) HNB - Mainstream Banding'!$A:$A,Summary!$A55,'6) HNB - Mainstream Banding'!H:H)+SUMIF('7) EYB&amp;HNB - EY High Needs'!$A:$A,Summary!$A55,'7) EYB&amp;HNB - EY High Needs'!D:D)+SUMIF('9) PPG 2016-17'!$A:$A,Summary!$A55,'9) PPG 2016-17'!H:H)+SUMIF('10) EFA 2016-17'!$A:$A,Summary!$A55,'10) EFA 2016-17'!G:G)+SUMIF('3) SB - One Off Reserve'!$A:$A,Summary!$A55,'3) SB - One Off Reserve'!E:E)+SUMIF('8) EYB - 2, 3&amp;4 YO'!$A:$A,Summary!$A55,'8) EYB - 2, 3&amp;4 YO'!P:P)</f>
        <v>50980.415999999997</v>
      </c>
      <c r="V55" s="87">
        <f>SUMIF('1) SB - All Schools ISB '!$C:$C,Summary!$A55,'1) SB - All Schools ISB '!N:N)+SUMIF('2) SB - Growth Fund'!$A:$A,Summary!$A55,'2) SB - Growth Fund'!J:J)+SUMIF('4) HNB - Special Sch, AP, ARPs'!$A:$A,Summary!$A55,'4) HNB - Special Sch, AP, ARPs'!S:S)+SUMIF('5) HNB - SEN Support Fund'!$A:$A,Summary!$A55,'5) HNB - SEN Support Fund'!O:O)+SUMIF('6) HNB - Mainstream Banding'!$A:$A,Summary!$A55,'6) HNB - Mainstream Banding'!I:I)+SUMIF('7) EYB&amp;HNB - EY High Needs'!$A:$A,Summary!$A55,'7) EYB&amp;HNB - EY High Needs'!E:E)+SUMIF('9) PPG 2016-17'!$A:$A,Summary!$A55,'9) PPG 2016-17'!I:I)+SUMIF('10) EFA 2016-17'!$A:$A,Summary!$A55,'10) EFA 2016-17'!H:H)+SUMIF('3) SB - One Off Reserve'!$A:$A,Summary!$A55,'3) SB - One Off Reserve'!F:F)+SUMIF('8) EYB - 2, 3&amp;4 YO'!$A:$A,Summary!$A55,'8) EYB - 2, 3&amp;4 YO'!Q:Q)</f>
        <v>50980.415999999997</v>
      </c>
      <c r="W55" s="87">
        <f>SUMIF('1) SB - All Schools ISB '!$C:$C,Summary!$A55,'1) SB - All Schools ISB '!O:O)+SUMIF('2) SB - Growth Fund'!$A:$A,Summary!$A55,'2) SB - Growth Fund'!K:K)+SUMIF('4) HNB - Special Sch, AP, ARPs'!$A:$A,Summary!$A55,'4) HNB - Special Sch, AP, ARPs'!T:T)+SUMIF('5) HNB - SEN Support Fund'!$A:$A,Summary!$A55,'5) HNB - SEN Support Fund'!P:P)+SUMIF('6) HNB - Mainstream Banding'!$A:$A,Summary!$A55,'6) HNB - Mainstream Banding'!J:J)+SUMIF('7) EYB&amp;HNB - EY High Needs'!$A:$A,Summary!$A55,'7) EYB&amp;HNB - EY High Needs'!F:F)+SUMIF('9) PPG 2016-17'!$A:$A,Summary!$A55,'9) PPG 2016-17'!J:J)+SUMIF('10) EFA 2016-17'!$A:$A,Summary!$A55,'10) EFA 2016-17'!I:I)+SUMIF('3) SB - One Off Reserve'!$A:$A,Summary!$A55,'3) SB - One Off Reserve'!G:G)+SUMIF('8) EYB - 2, 3&amp;4 YO'!$A:$A,Summary!$A55,'8) EYB - 2, 3&amp;4 YO'!R:R)</f>
        <v>50980.415999999997</v>
      </c>
      <c r="X55" s="87">
        <f>SUMIF('1) SB - All Schools ISB '!$C:$C,Summary!$A55,'1) SB - All Schools ISB '!P:P)+SUMIF('2) SB - Growth Fund'!$A:$A,Summary!$A55,'2) SB - Growth Fund'!L:L)+SUMIF('4) HNB - Special Sch, AP, ARPs'!$A:$A,Summary!$A55,'4) HNB - Special Sch, AP, ARPs'!U:U)+SUMIF('5) HNB - SEN Support Fund'!$A:$A,Summary!$A55,'5) HNB - SEN Support Fund'!Q:Q)+SUMIF('6) HNB - Mainstream Banding'!$A:$A,Summary!$A55,'6) HNB - Mainstream Banding'!K:K)+SUMIF('7) EYB&amp;HNB - EY High Needs'!$A:$A,Summary!$A55,'7) EYB&amp;HNB - EY High Needs'!G:G)+SUMIF('9) PPG 2016-17'!$A:$A,Summary!$A55,'9) PPG 2016-17'!K:K)+SUMIF('10) EFA 2016-17'!$A:$A,Summary!$A55,'10) EFA 2016-17'!J:J)+SUMIF('3) SB - One Off Reserve'!$A:$A,Summary!$A55,'3) SB - One Off Reserve'!H:H)+SUMIF('8) EYB - 2, 3&amp;4 YO'!$A:$A,Summary!$A55,'8) EYB - 2, 3&amp;4 YO'!S:S)</f>
        <v>50980.415999999997</v>
      </c>
      <c r="Y55" s="87">
        <f>SUMIF('1) SB - All Schools ISB '!$C:$C,Summary!$A55,'1) SB - All Schools ISB '!Q:Q)+SUMIF('2) SB - Growth Fund'!$A:$A,Summary!$A55,'2) SB - Growth Fund'!M:M)+SUMIF('4) HNB - Special Sch, AP, ARPs'!$A:$A,Summary!$A55,'4) HNB - Special Sch, AP, ARPs'!V:V)+SUMIF('5) HNB - SEN Support Fund'!$A:$A,Summary!$A55,'5) HNB - SEN Support Fund'!R:R)+SUMIF('6) HNB - Mainstream Banding'!$A:$A,Summary!$A55,'6) HNB - Mainstream Banding'!L:L)+SUMIF('7) EYB&amp;HNB - EY High Needs'!$A:$A,Summary!$A55,'7) EYB&amp;HNB - EY High Needs'!H:H)+SUMIF('9) PPG 2016-17'!$A:$A,Summary!$A55,'9) PPG 2016-17'!L:L)+SUMIF('10) EFA 2016-17'!$A:$A,Summary!$A55,'10) EFA 2016-17'!K:K)+SUMIF('3) SB - One Off Reserve'!$A:$A,Summary!$A55,'3) SB - One Off Reserve'!I:I)+SUMIF('8) EYB - 2, 3&amp;4 YO'!$A:$A,Summary!$A55,'8) EYB - 2, 3&amp;4 YO'!T:T)</f>
        <v>50980.415999999997</v>
      </c>
      <c r="Z55" s="87">
        <f>SUMIF('1) SB - All Schools ISB '!$C:$C,Summary!$A55,'1) SB - All Schools ISB '!R:R)+SUMIF('2) SB - Growth Fund'!$A:$A,Summary!$A55,'2) SB - Growth Fund'!N:N)+SUMIF('4) HNB - Special Sch, AP, ARPs'!$A:$A,Summary!$A55,'4) HNB - Special Sch, AP, ARPs'!W:W)+SUMIF('5) HNB - SEN Support Fund'!$A:$A,Summary!$A55,'5) HNB - SEN Support Fund'!S:S)+SUMIF('6) HNB - Mainstream Banding'!$A:$A,Summary!$A55,'6) HNB - Mainstream Banding'!M:M)+SUMIF('7) EYB&amp;HNB - EY High Needs'!$A:$A,Summary!$A55,'7) EYB&amp;HNB - EY High Needs'!I:I)+SUMIF('9) PPG 2016-17'!$A:$A,Summary!$A55,'9) PPG 2016-17'!M:M)+SUMIF('10) EFA 2016-17'!$A:$A,Summary!$A55,'10) EFA 2016-17'!L:L)+SUMIF('3) SB - One Off Reserve'!$A:$A,Summary!$A55,'3) SB - One Off Reserve'!J:J)+SUMIF('8) EYB - 2, 3&amp;4 YO'!$A:$A,Summary!$A55,'8) EYB - 2, 3&amp;4 YO'!U:U)</f>
        <v>50980.415999999997</v>
      </c>
      <c r="AA55" s="87">
        <f>SUMIF('1) SB - All Schools ISB '!$C:$C,Summary!$A55,'1) SB - All Schools ISB '!S:S)+SUMIF('2) SB - Growth Fund'!$A:$A,Summary!$A55,'2) SB - Growth Fund'!O:O)+SUMIF('4) HNB - Special Sch, AP, ARPs'!$A:$A,Summary!$A55,'4) HNB - Special Sch, AP, ARPs'!X:X)+SUMIF('5) HNB - SEN Support Fund'!$A:$A,Summary!$A55,'5) HNB - SEN Support Fund'!T:T)+SUMIF('6) HNB - Mainstream Banding'!$A:$A,Summary!$A55,'6) HNB - Mainstream Banding'!N:N)+SUMIF('7) EYB&amp;HNB - EY High Needs'!$A:$A,Summary!$A55,'7) EYB&amp;HNB - EY High Needs'!J:J)+SUMIF('9) PPG 2016-17'!$A:$A,Summary!$A55,'9) PPG 2016-17'!N:N)+SUMIF('10) EFA 2016-17'!$A:$A,Summary!$A55,'10) EFA 2016-17'!M:M)+SUMIF('3) SB - One Off Reserve'!$A:$A,Summary!$A55,'3) SB - One Off Reserve'!K:K)+SUMIF('8) EYB - 2, 3&amp;4 YO'!$A:$A,Summary!$A55,'8) EYB - 2, 3&amp;4 YO'!V:V)</f>
        <v>50980.415999999997</v>
      </c>
      <c r="AB55" s="87">
        <f>SUMIF('1) SB - All Schools ISB '!$C:$C,Summary!$A55,'1) SB - All Schools ISB '!T:T)+SUMIF('2) SB - Growth Fund'!$A:$A,Summary!$A55,'2) SB - Growth Fund'!P:P)+SUMIF('4) HNB - Special Sch, AP, ARPs'!$A:$A,Summary!$A55,'4) HNB - Special Sch, AP, ARPs'!Y:Y)+SUMIF('5) HNB - SEN Support Fund'!$A:$A,Summary!$A55,'5) HNB - SEN Support Fund'!U:U)+SUMIF('6) HNB - Mainstream Banding'!$A:$A,Summary!$A55,'6) HNB - Mainstream Banding'!O:O)+SUMIF('7) EYB&amp;HNB - EY High Needs'!$A:$A,Summary!$A55,'7) EYB&amp;HNB - EY High Needs'!K:K)+SUMIF('9) PPG 2016-17'!$A:$A,Summary!$A55,'9) PPG 2016-17'!O:O)+SUMIF('10) EFA 2016-17'!$A:$A,Summary!$A55,'10) EFA 2016-17'!N:N)+SUMIF('3) SB - One Off Reserve'!$A:$A,Summary!$A55,'3) SB - One Off Reserve'!L:L)+SUMIF('8) EYB - 2, 3&amp;4 YO'!$A:$A,Summary!$A55,'8) EYB - 2, 3&amp;4 YO'!W:W)</f>
        <v>50980.415999999997</v>
      </c>
      <c r="AC55" s="87">
        <f>SUMIF('1) SB - All Schools ISB '!$C:$C,Summary!$A55,'1) SB - All Schools ISB '!U:U)+SUMIF('2) SB - Growth Fund'!$A:$A,Summary!$A55,'2) SB - Growth Fund'!Q:Q)+SUMIF('4) HNB - Special Sch, AP, ARPs'!$A:$A,Summary!$A55,'4) HNB - Special Sch, AP, ARPs'!Z:Z)+SUMIF('5) HNB - SEN Support Fund'!$A:$A,Summary!$A55,'5) HNB - SEN Support Fund'!V:V)+SUMIF('6) HNB - Mainstream Banding'!$A:$A,Summary!$A55,'6) HNB - Mainstream Banding'!P:P)+SUMIF('7) EYB&amp;HNB - EY High Needs'!$A:$A,Summary!$A55,'7) EYB&amp;HNB - EY High Needs'!L:L)+SUMIF('9) PPG 2016-17'!$A:$A,Summary!$A55,'9) PPG 2016-17'!P:P)+SUMIF('10) EFA 2016-17'!$A:$A,Summary!$A55,'10) EFA 2016-17'!O:O)+SUMIF('3) SB - One Off Reserve'!$A:$A,Summary!$A55,'3) SB - One Off Reserve'!M:M)+SUMIF('8) EYB - 2, 3&amp;4 YO'!$A:$A,Summary!$A55,'8) EYB - 2, 3&amp;4 YO'!X:X)</f>
        <v>50980.415999999997</v>
      </c>
      <c r="AD55" s="87">
        <f>SUMIF('1) SB - All Schools ISB '!$C:$C,Summary!$A55,'1) SB - All Schools ISB '!V:V)+SUMIF('2) SB - Growth Fund'!$A:$A,Summary!$A55,'2) SB - Growth Fund'!R:R)+SUMIF('4) HNB - Special Sch, AP, ARPs'!$A:$A,Summary!$A55,'4) HNB - Special Sch, AP, ARPs'!AA:AA)+SUMIF('5) HNB - SEN Support Fund'!$A:$A,Summary!$A55,'5) HNB - SEN Support Fund'!W:W)+SUMIF('6) HNB - Mainstream Banding'!$A:$A,Summary!$A55,'6) HNB - Mainstream Banding'!Q:Q)+SUMIF('7) EYB&amp;HNB - EY High Needs'!$A:$A,Summary!$A55,'7) EYB&amp;HNB - EY High Needs'!M:M)+SUMIF('9) PPG 2016-17'!$A:$A,Summary!$A55,'9) PPG 2016-17'!Q:Q)+SUMIF('10) EFA 2016-17'!$A:$A,Summary!$A55,'10) EFA 2016-17'!P:P)+SUMIF('3) SB - One Off Reserve'!$A:$A,Summary!$A55,'3) SB - One Off Reserve'!N:N)+SUMIF('8) EYB - 2, 3&amp;4 YO'!$A:$A,Summary!$A55,'8) EYB - 2, 3&amp;4 YO'!Y:Y)</f>
        <v>50980.415999999997</v>
      </c>
      <c r="AE55" s="87">
        <f>SUMIF('1) SB - All Schools ISB '!$C:$C,Summary!$A55,'1) SB - All Schools ISB '!W:W)+SUMIF('2) SB - Growth Fund'!$A:$A,Summary!$A55,'2) SB - Growth Fund'!S:S)+SUMIF('4) HNB - Special Sch, AP, ARPs'!$A:$A,Summary!$A55,'4) HNB - Special Sch, AP, ARPs'!AB:AB)+SUMIF('5) HNB - SEN Support Fund'!$A:$A,Summary!$A55,'5) HNB - SEN Support Fund'!X:X)+SUMIF('6) HNB - Mainstream Banding'!$A:$A,Summary!$A55,'6) HNB - Mainstream Banding'!R:R)+SUMIF('7) EYB&amp;HNB - EY High Needs'!$A:$A,Summary!$A55,'7) EYB&amp;HNB - EY High Needs'!N:N)+SUMIF('9) PPG 2016-17'!$A:$A,Summary!$A55,'9) PPG 2016-17'!R:R)+SUMIF('10) EFA 2016-17'!$A:$A,Summary!$A55,'10) EFA 2016-17'!Q:Q)+SUMIF('3) SB - One Off Reserve'!$A:$A,Summary!$A55,'3) SB - One Off Reserve'!O:O)+SUMIF('8) EYB - 2, 3&amp;4 YO'!$A:$A,Summary!$A55,'8) EYB - 2, 3&amp;4 YO'!Z:Z)</f>
        <v>20991.936000000002</v>
      </c>
      <c r="AG55" s="96">
        <v>652769.6</v>
      </c>
      <c r="AH55" s="223">
        <v>652769.6</v>
      </c>
      <c r="AI55" s="223">
        <f t="shared" si="3"/>
        <v>652769.6</v>
      </c>
      <c r="AJ55" s="56">
        <f t="shared" si="4"/>
        <v>0</v>
      </c>
    </row>
    <row r="56" spans="1:36" ht="15" x14ac:dyDescent="0.25">
      <c r="A56" s="7">
        <v>3072151</v>
      </c>
      <c r="B56" s="37" t="s">
        <v>321</v>
      </c>
      <c r="C56" s="96">
        <f>SUMIF('1) SB - All Schools ISB '!C:C,Summary!A56,'1) SB - All Schools ISB '!K:K)</f>
        <v>2575426.1512665688</v>
      </c>
      <c r="D56" s="41">
        <f>SUMIF('4) HNB - Special Sch, AP, ARPs'!A:A,Summary!A56,'4) HNB - Special Sch, AP, ARPs'!C:C)</f>
        <v>0</v>
      </c>
      <c r="E56" s="90">
        <f t="shared" si="0"/>
        <v>2575426.1512665688</v>
      </c>
      <c r="F56" s="88"/>
      <c r="G56" s="91">
        <f>SUMIF('6) HNB - Mainstream Banding'!A:A,Summary!A56,'6) HNB - Mainstream Banding'!E:E)</f>
        <v>227158.33000000002</v>
      </c>
      <c r="H56" s="41">
        <f>SUMIF('4) HNB - Special Sch, AP, ARPs'!A:A,Summary!A56,'4) HNB - Special Sch, AP, ARPs'!E:E)+SUMIF('4) HNB - Special Sch, AP, ARPs'!A:A,Summary!A56,'4) HNB - Special Sch, AP, ARPs'!F:F)</f>
        <v>0</v>
      </c>
      <c r="I56" s="41">
        <f>SUMIF('5) HNB - SEN Support Fund'!A:A,Summary!A56,'5) HNB - SEN Support Fund'!L:L)</f>
        <v>49935</v>
      </c>
      <c r="J56" s="41"/>
      <c r="K56" s="96">
        <f>SUMIF('8) EYB - 2, 3&amp;4 YO'!A:A,A56,'8) EYB - 2, 3&amp;4 YO'!N:N)</f>
        <v>165783</v>
      </c>
      <c r="L56" s="96">
        <f>SUMIF('2) SB - Growth Fund'!A:A,Summary!A56,'2) SB - Growth Fund'!G:G)</f>
        <v>0</v>
      </c>
      <c r="M56" s="96">
        <f>SUMIF('3) SB - One Off Reserve'!A:A,Summary!A56,'3) SB - One Off Reserve'!D:D)</f>
        <v>6564.3878086032782</v>
      </c>
      <c r="N56" s="96">
        <f>SUMIF('10) EFA 2016-17'!A:A,Summary!A56,'10) EFA 2016-17'!C:C)</f>
        <v>0</v>
      </c>
      <c r="O56" s="96">
        <f>SUMIF('10) EFA 2016-17'!A:A,Summary!A56,'10) EFA 2016-17'!D:D)</f>
        <v>0</v>
      </c>
      <c r="P56" s="96">
        <f>SUMIF('9) PPG 2016-17'!A:A,Summary!A56,'9) PPG 2016-17'!F:F)</f>
        <v>166160</v>
      </c>
      <c r="Q56" s="96">
        <f t="shared" si="1"/>
        <v>615600.71780860331</v>
      </c>
      <c r="R56" s="88"/>
      <c r="S56" s="96">
        <f t="shared" si="2"/>
        <v>3191026.8690751721</v>
      </c>
      <c r="T56" s="87">
        <f>SUMIF('1) SB - All Schools ISB '!$C:$C,Summary!$A56,'1) SB - All Schools ISB '!L:L)+SUMIF('2) SB - Growth Fund'!$A:$A,Summary!$A56,'2) SB - Growth Fund'!H:H)+SUMIF('4) HNB - Special Sch, AP, ARPs'!$A:$A,Summary!$A56,'4) HNB - Special Sch, AP, ARPs'!Q:Q)+SUMIF('5) HNB - SEN Support Fund'!$A:$A,Summary!$A56,'5) HNB - SEN Support Fund'!M:M)+SUMIF('6) HNB - Mainstream Banding'!$A:$A,Summary!$A56,'6) HNB - Mainstream Banding'!G:G)+SUMIF('7) EYB&amp;HNB - EY High Needs'!$A:$A,Summary!$A56,'7) EYB&amp;HNB - EY High Needs'!C:C)+SUMIF('9) PPG 2016-17'!$A:$A,Summary!$A56,'9) PPG 2016-17'!G:G)+SUMIF('10) EFA 2016-17'!$A:$A,Summary!$A56,'10) EFA 2016-17'!F:F)+SUMIF('3) SB - One Off Reserve'!$A:$A,Summary!$A56,'3) SB - One Off Reserve'!D:D)+SUMIF('8) EYB - 2, 3&amp;4 YO'!$A:$A,Summary!$A56,'8) EYB - 2, 3&amp;4 YO'!O:O)</f>
        <v>372777.57315425877</v>
      </c>
      <c r="U56" s="87">
        <f>SUMIF('1) SB - All Schools ISB '!$C:$C,Summary!$A56,'1) SB - All Schools ISB '!M:M)+SUMIF('2) SB - Growth Fund'!$A:$A,Summary!$A56,'2) SB - Growth Fund'!I:I)+SUMIF('4) HNB - Special Sch, AP, ARPs'!$A:$A,Summary!$A56,'4) HNB - Special Sch, AP, ARPs'!R:R)+SUMIF('5) HNB - SEN Support Fund'!$A:$A,Summary!$A56,'5) HNB - SEN Support Fund'!N:N)+SUMIF('6) HNB - Mainstream Banding'!$A:$A,Summary!$A56,'6) HNB - Mainstream Banding'!H:H)+SUMIF('7) EYB&amp;HNB - EY High Needs'!$A:$A,Summary!$A56,'7) EYB&amp;HNB - EY High Needs'!D:D)+SUMIF('9) PPG 2016-17'!$A:$A,Summary!$A56,'9) PPG 2016-17'!H:H)+SUMIF('10) EFA 2016-17'!$A:$A,Summary!$A56,'10) EFA 2016-17'!G:G)+SUMIF('3) SB - One Off Reserve'!$A:$A,Summary!$A56,'3) SB - One Off Reserve'!E:E)+SUMIF('8) EYB - 2, 3&amp;4 YO'!$A:$A,Summary!$A56,'8) EYB - 2, 3&amp;4 YO'!P:P)</f>
        <v>270679.31090765842</v>
      </c>
      <c r="V56" s="87">
        <f>SUMIF('1) SB - All Schools ISB '!$C:$C,Summary!$A56,'1) SB - All Schools ISB '!N:N)+SUMIF('2) SB - Growth Fund'!$A:$A,Summary!$A56,'2) SB - Growth Fund'!J:J)+SUMIF('4) HNB - Special Sch, AP, ARPs'!$A:$A,Summary!$A56,'4) HNB - Special Sch, AP, ARPs'!S:S)+SUMIF('5) HNB - SEN Support Fund'!$A:$A,Summary!$A56,'5) HNB - SEN Support Fund'!O:O)+SUMIF('6) HNB - Mainstream Banding'!$A:$A,Summary!$A56,'6) HNB - Mainstream Banding'!I:I)+SUMIF('7) EYB&amp;HNB - EY High Needs'!$A:$A,Summary!$A56,'7) EYB&amp;HNB - EY High Needs'!E:E)+SUMIF('9) PPG 2016-17'!$A:$A,Summary!$A56,'9) PPG 2016-17'!I:I)+SUMIF('10) EFA 2016-17'!$A:$A,Summary!$A56,'10) EFA 2016-17'!H:H)+SUMIF('3) SB - One Off Reserve'!$A:$A,Summary!$A56,'3) SB - One Off Reserve'!F:F)+SUMIF('8) EYB - 2, 3&amp;4 YO'!$A:$A,Summary!$A56,'8) EYB - 2, 3&amp;4 YO'!Q:Q)</f>
        <v>270679.31090765842</v>
      </c>
      <c r="W56" s="87">
        <f>SUMIF('1) SB - All Schools ISB '!$C:$C,Summary!$A56,'1) SB - All Schools ISB '!O:O)+SUMIF('2) SB - Growth Fund'!$A:$A,Summary!$A56,'2) SB - Growth Fund'!K:K)+SUMIF('4) HNB - Special Sch, AP, ARPs'!$A:$A,Summary!$A56,'4) HNB - Special Sch, AP, ARPs'!T:T)+SUMIF('5) HNB - SEN Support Fund'!$A:$A,Summary!$A56,'5) HNB - SEN Support Fund'!P:P)+SUMIF('6) HNB - Mainstream Banding'!$A:$A,Summary!$A56,'6) HNB - Mainstream Banding'!J:J)+SUMIF('7) EYB&amp;HNB - EY High Needs'!$A:$A,Summary!$A56,'7) EYB&amp;HNB - EY High Needs'!F:F)+SUMIF('9) PPG 2016-17'!$A:$A,Summary!$A56,'9) PPG 2016-17'!J:J)+SUMIF('10) EFA 2016-17'!$A:$A,Summary!$A56,'10) EFA 2016-17'!I:I)+SUMIF('3) SB - One Off Reserve'!$A:$A,Summary!$A56,'3) SB - One Off Reserve'!G:G)+SUMIF('8) EYB - 2, 3&amp;4 YO'!$A:$A,Summary!$A56,'8) EYB - 2, 3&amp;4 YO'!R:R)</f>
        <v>270679.31090765842</v>
      </c>
      <c r="X56" s="87">
        <f>SUMIF('1) SB - All Schools ISB '!$C:$C,Summary!$A56,'1) SB - All Schools ISB '!P:P)+SUMIF('2) SB - Growth Fund'!$A:$A,Summary!$A56,'2) SB - Growth Fund'!L:L)+SUMIF('4) HNB - Special Sch, AP, ARPs'!$A:$A,Summary!$A56,'4) HNB - Special Sch, AP, ARPs'!U:U)+SUMIF('5) HNB - SEN Support Fund'!$A:$A,Summary!$A56,'5) HNB - SEN Support Fund'!Q:Q)+SUMIF('6) HNB - Mainstream Banding'!$A:$A,Summary!$A56,'6) HNB - Mainstream Banding'!K:K)+SUMIF('7) EYB&amp;HNB - EY High Needs'!$A:$A,Summary!$A56,'7) EYB&amp;HNB - EY High Needs'!G:G)+SUMIF('9) PPG 2016-17'!$A:$A,Summary!$A56,'9) PPG 2016-17'!K:K)+SUMIF('10) EFA 2016-17'!$A:$A,Summary!$A56,'10) EFA 2016-17'!J:J)+SUMIF('3) SB - One Off Reserve'!$A:$A,Summary!$A56,'3) SB - One Off Reserve'!H:H)+SUMIF('8) EYB - 2, 3&amp;4 YO'!$A:$A,Summary!$A56,'8) EYB - 2, 3&amp;4 YO'!S:S)</f>
        <v>270679.31090765842</v>
      </c>
      <c r="Y56" s="87">
        <f>SUMIF('1) SB - All Schools ISB '!$C:$C,Summary!$A56,'1) SB - All Schools ISB '!Q:Q)+SUMIF('2) SB - Growth Fund'!$A:$A,Summary!$A56,'2) SB - Growth Fund'!M:M)+SUMIF('4) HNB - Special Sch, AP, ARPs'!$A:$A,Summary!$A56,'4) HNB - Special Sch, AP, ARPs'!V:V)+SUMIF('5) HNB - SEN Support Fund'!$A:$A,Summary!$A56,'5) HNB - SEN Support Fund'!R:R)+SUMIF('6) HNB - Mainstream Banding'!$A:$A,Summary!$A56,'6) HNB - Mainstream Banding'!L:L)+SUMIF('7) EYB&amp;HNB - EY High Needs'!$A:$A,Summary!$A56,'7) EYB&amp;HNB - EY High Needs'!H:H)+SUMIF('9) PPG 2016-17'!$A:$A,Summary!$A56,'9) PPG 2016-17'!L:L)+SUMIF('10) EFA 2016-17'!$A:$A,Summary!$A56,'10) EFA 2016-17'!K:K)+SUMIF('3) SB - One Off Reserve'!$A:$A,Summary!$A56,'3) SB - One Off Reserve'!I:I)+SUMIF('8) EYB - 2, 3&amp;4 YO'!$A:$A,Summary!$A56,'8) EYB - 2, 3&amp;4 YO'!T:T)</f>
        <v>270679.31090765842</v>
      </c>
      <c r="Z56" s="87">
        <f>SUMIF('1) SB - All Schools ISB '!$C:$C,Summary!$A56,'1) SB - All Schools ISB '!R:R)+SUMIF('2) SB - Growth Fund'!$A:$A,Summary!$A56,'2) SB - Growth Fund'!N:N)+SUMIF('4) HNB - Special Sch, AP, ARPs'!$A:$A,Summary!$A56,'4) HNB - Special Sch, AP, ARPs'!W:W)+SUMIF('5) HNB - SEN Support Fund'!$A:$A,Summary!$A56,'5) HNB - SEN Support Fund'!S:S)+SUMIF('6) HNB - Mainstream Banding'!$A:$A,Summary!$A56,'6) HNB - Mainstream Banding'!M:M)+SUMIF('7) EYB&amp;HNB - EY High Needs'!$A:$A,Summary!$A56,'7) EYB&amp;HNB - EY High Needs'!I:I)+SUMIF('9) PPG 2016-17'!$A:$A,Summary!$A56,'9) PPG 2016-17'!M:M)+SUMIF('10) EFA 2016-17'!$A:$A,Summary!$A56,'10) EFA 2016-17'!L:L)+SUMIF('3) SB - One Off Reserve'!$A:$A,Summary!$A56,'3) SB - One Off Reserve'!J:J)+SUMIF('8) EYB - 2, 3&amp;4 YO'!$A:$A,Summary!$A56,'8) EYB - 2, 3&amp;4 YO'!U:U)</f>
        <v>270679.31090765842</v>
      </c>
      <c r="AA56" s="87">
        <f>SUMIF('1) SB - All Schools ISB '!$C:$C,Summary!$A56,'1) SB - All Schools ISB '!S:S)+SUMIF('2) SB - Growth Fund'!$A:$A,Summary!$A56,'2) SB - Growth Fund'!O:O)+SUMIF('4) HNB - Special Sch, AP, ARPs'!$A:$A,Summary!$A56,'4) HNB - Special Sch, AP, ARPs'!X:X)+SUMIF('5) HNB - SEN Support Fund'!$A:$A,Summary!$A56,'5) HNB - SEN Support Fund'!T:T)+SUMIF('6) HNB - Mainstream Banding'!$A:$A,Summary!$A56,'6) HNB - Mainstream Banding'!N:N)+SUMIF('7) EYB&amp;HNB - EY High Needs'!$A:$A,Summary!$A56,'7) EYB&amp;HNB - EY High Needs'!J:J)+SUMIF('9) PPG 2016-17'!$A:$A,Summary!$A56,'9) PPG 2016-17'!N:N)+SUMIF('10) EFA 2016-17'!$A:$A,Summary!$A56,'10) EFA 2016-17'!M:M)+SUMIF('3) SB - One Off Reserve'!$A:$A,Summary!$A56,'3) SB - One Off Reserve'!K:K)+SUMIF('8) EYB - 2, 3&amp;4 YO'!$A:$A,Summary!$A56,'8) EYB - 2, 3&amp;4 YO'!V:V)</f>
        <v>270679.31090765842</v>
      </c>
      <c r="AB56" s="87">
        <f>SUMIF('1) SB - All Schools ISB '!$C:$C,Summary!$A56,'1) SB - All Schools ISB '!T:T)+SUMIF('2) SB - Growth Fund'!$A:$A,Summary!$A56,'2) SB - Growth Fund'!P:P)+SUMIF('4) HNB - Special Sch, AP, ARPs'!$A:$A,Summary!$A56,'4) HNB - Special Sch, AP, ARPs'!Y:Y)+SUMIF('5) HNB - SEN Support Fund'!$A:$A,Summary!$A56,'5) HNB - SEN Support Fund'!U:U)+SUMIF('6) HNB - Mainstream Banding'!$A:$A,Summary!$A56,'6) HNB - Mainstream Banding'!O:O)+SUMIF('7) EYB&amp;HNB - EY High Needs'!$A:$A,Summary!$A56,'7) EYB&amp;HNB - EY High Needs'!K:K)+SUMIF('9) PPG 2016-17'!$A:$A,Summary!$A56,'9) PPG 2016-17'!O:O)+SUMIF('10) EFA 2016-17'!$A:$A,Summary!$A56,'10) EFA 2016-17'!N:N)+SUMIF('3) SB - One Off Reserve'!$A:$A,Summary!$A56,'3) SB - One Off Reserve'!L:L)+SUMIF('8) EYB - 2, 3&amp;4 YO'!$A:$A,Summary!$A56,'8) EYB - 2, 3&amp;4 YO'!W:W)</f>
        <v>270679.31090765842</v>
      </c>
      <c r="AC56" s="87">
        <f>SUMIF('1) SB - All Schools ISB '!$C:$C,Summary!$A56,'1) SB - All Schools ISB '!U:U)+SUMIF('2) SB - Growth Fund'!$A:$A,Summary!$A56,'2) SB - Growth Fund'!Q:Q)+SUMIF('4) HNB - Special Sch, AP, ARPs'!$A:$A,Summary!$A56,'4) HNB - Special Sch, AP, ARPs'!Z:Z)+SUMIF('5) HNB - SEN Support Fund'!$A:$A,Summary!$A56,'5) HNB - SEN Support Fund'!V:V)+SUMIF('6) HNB - Mainstream Banding'!$A:$A,Summary!$A56,'6) HNB - Mainstream Banding'!P:P)+SUMIF('7) EYB&amp;HNB - EY High Needs'!$A:$A,Summary!$A56,'7) EYB&amp;HNB - EY High Needs'!L:L)+SUMIF('9) PPG 2016-17'!$A:$A,Summary!$A56,'9) PPG 2016-17'!P:P)+SUMIF('10) EFA 2016-17'!$A:$A,Summary!$A56,'10) EFA 2016-17'!O:O)+SUMIF('3) SB - One Off Reserve'!$A:$A,Summary!$A56,'3) SB - One Off Reserve'!M:M)+SUMIF('8) EYB - 2, 3&amp;4 YO'!$A:$A,Summary!$A56,'8) EYB - 2, 3&amp;4 YO'!X:X)</f>
        <v>270679.31090765842</v>
      </c>
      <c r="AD56" s="87">
        <f>SUMIF('1) SB - All Schools ISB '!$C:$C,Summary!$A56,'1) SB - All Schools ISB '!V:V)+SUMIF('2) SB - Growth Fund'!$A:$A,Summary!$A56,'2) SB - Growth Fund'!R:R)+SUMIF('4) HNB - Special Sch, AP, ARPs'!$A:$A,Summary!$A56,'4) HNB - Special Sch, AP, ARPs'!AA:AA)+SUMIF('5) HNB - SEN Support Fund'!$A:$A,Summary!$A56,'5) HNB - SEN Support Fund'!W:W)+SUMIF('6) HNB - Mainstream Banding'!$A:$A,Summary!$A56,'6) HNB - Mainstream Banding'!Q:Q)+SUMIF('7) EYB&amp;HNB - EY High Needs'!$A:$A,Summary!$A56,'7) EYB&amp;HNB - EY High Needs'!M:M)+SUMIF('9) PPG 2016-17'!$A:$A,Summary!$A56,'9) PPG 2016-17'!Q:Q)+SUMIF('10) EFA 2016-17'!$A:$A,Summary!$A56,'10) EFA 2016-17'!P:P)+SUMIF('3) SB - One Off Reserve'!$A:$A,Summary!$A56,'3) SB - One Off Reserve'!N:N)+SUMIF('8) EYB - 2, 3&amp;4 YO'!$A:$A,Summary!$A56,'8) EYB - 2, 3&amp;4 YO'!Y:Y)</f>
        <v>270679.31090765842</v>
      </c>
      <c r="AE56" s="87">
        <f>SUMIF('1) SB - All Schools ISB '!$C:$C,Summary!$A56,'1) SB - All Schools ISB '!W:W)+SUMIF('2) SB - Growth Fund'!$A:$A,Summary!$A56,'2) SB - Growth Fund'!S:S)+SUMIF('4) HNB - Special Sch, AP, ARPs'!$A:$A,Summary!$A56,'4) HNB - Special Sch, AP, ARPs'!AB:AB)+SUMIF('5) HNB - SEN Support Fund'!$A:$A,Summary!$A56,'5) HNB - SEN Support Fund'!X:X)+SUMIF('6) HNB - Mainstream Banding'!$A:$A,Summary!$A56,'6) HNB - Mainstream Banding'!R:R)+SUMIF('7) EYB&amp;HNB - EY High Needs'!$A:$A,Summary!$A56,'7) EYB&amp;HNB - EY High Needs'!N:N)+SUMIF('9) PPG 2016-17'!$A:$A,Summary!$A56,'9) PPG 2016-17'!R:R)+SUMIF('10) EFA 2016-17'!$A:$A,Summary!$A56,'10) EFA 2016-17'!Q:Q)+SUMIF('3) SB - One Off Reserve'!$A:$A,Summary!$A56,'3) SB - One Off Reserve'!O:O)+SUMIF('8) EYB - 2, 3&amp;4 YO'!$A:$A,Summary!$A56,'8) EYB - 2, 3&amp;4 YO'!Z:Z)</f>
        <v>111456.18684432993</v>
      </c>
      <c r="AG56" s="96">
        <v>3191026.8690751721</v>
      </c>
      <c r="AH56" s="223">
        <v>3191026.8690751721</v>
      </c>
      <c r="AI56" s="223">
        <f t="shared" si="3"/>
        <v>3191026.8690751721</v>
      </c>
      <c r="AJ56" s="56">
        <f t="shared" si="4"/>
        <v>0</v>
      </c>
    </row>
    <row r="57" spans="1:36" ht="15" x14ac:dyDescent="0.25">
      <c r="A57" s="7">
        <v>3072000</v>
      </c>
      <c r="B57" s="37" t="s">
        <v>322</v>
      </c>
      <c r="C57" s="96">
        <f>SUMIF('1) SB - All Schools ISB '!C:C,Summary!A57,'1) SB - All Schools ISB '!K:K)</f>
        <v>1523751.29793629</v>
      </c>
      <c r="D57" s="41">
        <f>SUMIF('4) HNB - Special Sch, AP, ARPs'!A:A,Summary!A57,'4) HNB - Special Sch, AP, ARPs'!C:C)</f>
        <v>0</v>
      </c>
      <c r="E57" s="90">
        <f t="shared" si="0"/>
        <v>1523751.29793629</v>
      </c>
      <c r="F57" s="88"/>
      <c r="G57" s="91">
        <f>SUMIF('6) HNB - Mainstream Banding'!A:A,Summary!A57,'6) HNB - Mainstream Banding'!E:E)</f>
        <v>26551.532307692309</v>
      </c>
      <c r="H57" s="41">
        <f>SUMIF('4) HNB - Special Sch, AP, ARPs'!A:A,Summary!A57,'4) HNB - Special Sch, AP, ARPs'!E:E)+SUMIF('4) HNB - Special Sch, AP, ARPs'!A:A,Summary!A57,'4) HNB - Special Sch, AP, ARPs'!F:F)</f>
        <v>0</v>
      </c>
      <c r="I57" s="41">
        <f>SUMIF('5) HNB - SEN Support Fund'!A:A,Summary!A57,'5) HNB - SEN Support Fund'!L:L)</f>
        <v>0</v>
      </c>
      <c r="J57" s="41"/>
      <c r="K57" s="96">
        <f>SUMIF('8) EYB - 2, 3&amp;4 YO'!A:A,A57,'8) EYB - 2, 3&amp;4 YO'!N:N)</f>
        <v>128673.99999999999</v>
      </c>
      <c r="L57" s="96">
        <f>SUMIF('2) SB - Growth Fund'!A:A,Summary!A57,'2) SB - Growth Fund'!G:G)</f>
        <v>0</v>
      </c>
      <c r="M57" s="96">
        <f>SUMIF('3) SB - One Off Reserve'!A:A,Summary!A57,'3) SB - One Off Reserve'!D:D)</f>
        <v>0</v>
      </c>
      <c r="N57" s="96">
        <f>SUMIF('10) EFA 2016-17'!A:A,Summary!A57,'10) EFA 2016-17'!C:C)</f>
        <v>0</v>
      </c>
      <c r="O57" s="96">
        <f>SUMIF('10) EFA 2016-17'!A:A,Summary!A57,'10) EFA 2016-17'!D:D)</f>
        <v>0</v>
      </c>
      <c r="P57" s="96">
        <f>SUMIF('9) PPG 2016-17'!A:A,Summary!A57,'9) PPG 2016-17'!F:F)</f>
        <v>55860</v>
      </c>
      <c r="Q57" s="96">
        <f t="shared" si="1"/>
        <v>211085.53230769228</v>
      </c>
      <c r="R57" s="88"/>
      <c r="S57" s="96">
        <f t="shared" si="2"/>
        <v>1734836.8302439824</v>
      </c>
      <c r="T57" s="87">
        <f>SUMIF('1) SB - All Schools ISB '!$C:$C,Summary!$A57,'1) SB - All Schools ISB '!L:L)+SUMIF('2) SB - Growth Fund'!$A:$A,Summary!$A57,'2) SB - Growth Fund'!H:H)+SUMIF('4) HNB - Special Sch, AP, ARPs'!$A:$A,Summary!$A57,'4) HNB - Special Sch, AP, ARPs'!Q:Q)+SUMIF('5) HNB - SEN Support Fund'!$A:$A,Summary!$A57,'5) HNB - SEN Support Fund'!M:M)+SUMIF('6) HNB - Mainstream Banding'!$A:$A,Summary!$A57,'6) HNB - Mainstream Banding'!G:G)+SUMIF('7) EYB&amp;HNB - EY High Needs'!$A:$A,Summary!$A57,'7) EYB&amp;HNB - EY High Needs'!C:C)+SUMIF('9) PPG 2016-17'!$A:$A,Summary!$A57,'9) PPG 2016-17'!G:G)+SUMIF('10) EFA 2016-17'!$A:$A,Summary!$A57,'10) EFA 2016-17'!F:F)+SUMIF('3) SB - One Off Reserve'!$A:$A,Summary!$A57,'3) SB - One Off Reserve'!D:D)+SUMIF('8) EYB - 2, 3&amp;4 YO'!$A:$A,Summary!$A57,'8) EYB - 2, 3&amp;4 YO'!O:O)</f>
        <v>199506.23547805799</v>
      </c>
      <c r="U57" s="87">
        <f>SUMIF('1) SB - All Schools ISB '!$C:$C,Summary!$A57,'1) SB - All Schools ISB '!M:M)+SUMIF('2) SB - Growth Fund'!$A:$A,Summary!$A57,'2) SB - Growth Fund'!I:I)+SUMIF('4) HNB - Special Sch, AP, ARPs'!$A:$A,Summary!$A57,'4) HNB - Special Sch, AP, ARPs'!R:R)+SUMIF('5) HNB - SEN Support Fund'!$A:$A,Summary!$A57,'5) HNB - SEN Support Fund'!N:N)+SUMIF('6) HNB - Mainstream Banding'!$A:$A,Summary!$A57,'6) HNB - Mainstream Banding'!H:H)+SUMIF('7) EYB&amp;HNB - EY High Needs'!$A:$A,Summary!$A57,'7) EYB&amp;HNB - EY High Needs'!D:D)+SUMIF('9) PPG 2016-17'!$A:$A,Summary!$A57,'9) PPG 2016-17'!H:H)+SUMIF('10) EFA 2016-17'!$A:$A,Summary!$A57,'10) EFA 2016-17'!G:G)+SUMIF('3) SB - One Off Reserve'!$A:$A,Summary!$A57,'3) SB - One Off Reserve'!E:E)+SUMIF('8) EYB - 2, 3&amp;4 YO'!$A:$A,Summary!$A57,'8) EYB - 2, 3&amp;4 YO'!P:P)</f>
        <v>147461.13057073852</v>
      </c>
      <c r="V57" s="87">
        <f>SUMIF('1) SB - All Schools ISB '!$C:$C,Summary!$A57,'1) SB - All Schools ISB '!N:N)+SUMIF('2) SB - Growth Fund'!$A:$A,Summary!$A57,'2) SB - Growth Fund'!J:J)+SUMIF('4) HNB - Special Sch, AP, ARPs'!$A:$A,Summary!$A57,'4) HNB - Special Sch, AP, ARPs'!S:S)+SUMIF('5) HNB - SEN Support Fund'!$A:$A,Summary!$A57,'5) HNB - SEN Support Fund'!O:O)+SUMIF('6) HNB - Mainstream Banding'!$A:$A,Summary!$A57,'6) HNB - Mainstream Banding'!I:I)+SUMIF('7) EYB&amp;HNB - EY High Needs'!$A:$A,Summary!$A57,'7) EYB&amp;HNB - EY High Needs'!E:E)+SUMIF('9) PPG 2016-17'!$A:$A,Summary!$A57,'9) PPG 2016-17'!I:I)+SUMIF('10) EFA 2016-17'!$A:$A,Summary!$A57,'10) EFA 2016-17'!H:H)+SUMIF('3) SB - One Off Reserve'!$A:$A,Summary!$A57,'3) SB - One Off Reserve'!F:F)+SUMIF('8) EYB - 2, 3&amp;4 YO'!$A:$A,Summary!$A57,'8) EYB - 2, 3&amp;4 YO'!Q:Q)</f>
        <v>147461.13057073852</v>
      </c>
      <c r="W57" s="87">
        <f>SUMIF('1) SB - All Schools ISB '!$C:$C,Summary!$A57,'1) SB - All Schools ISB '!O:O)+SUMIF('2) SB - Growth Fund'!$A:$A,Summary!$A57,'2) SB - Growth Fund'!K:K)+SUMIF('4) HNB - Special Sch, AP, ARPs'!$A:$A,Summary!$A57,'4) HNB - Special Sch, AP, ARPs'!T:T)+SUMIF('5) HNB - SEN Support Fund'!$A:$A,Summary!$A57,'5) HNB - SEN Support Fund'!P:P)+SUMIF('6) HNB - Mainstream Banding'!$A:$A,Summary!$A57,'6) HNB - Mainstream Banding'!J:J)+SUMIF('7) EYB&amp;HNB - EY High Needs'!$A:$A,Summary!$A57,'7) EYB&amp;HNB - EY High Needs'!F:F)+SUMIF('9) PPG 2016-17'!$A:$A,Summary!$A57,'9) PPG 2016-17'!J:J)+SUMIF('10) EFA 2016-17'!$A:$A,Summary!$A57,'10) EFA 2016-17'!I:I)+SUMIF('3) SB - One Off Reserve'!$A:$A,Summary!$A57,'3) SB - One Off Reserve'!G:G)+SUMIF('8) EYB - 2, 3&amp;4 YO'!$A:$A,Summary!$A57,'8) EYB - 2, 3&amp;4 YO'!R:R)</f>
        <v>147461.13057073852</v>
      </c>
      <c r="X57" s="87">
        <f>SUMIF('1) SB - All Schools ISB '!$C:$C,Summary!$A57,'1) SB - All Schools ISB '!P:P)+SUMIF('2) SB - Growth Fund'!$A:$A,Summary!$A57,'2) SB - Growth Fund'!L:L)+SUMIF('4) HNB - Special Sch, AP, ARPs'!$A:$A,Summary!$A57,'4) HNB - Special Sch, AP, ARPs'!U:U)+SUMIF('5) HNB - SEN Support Fund'!$A:$A,Summary!$A57,'5) HNB - SEN Support Fund'!Q:Q)+SUMIF('6) HNB - Mainstream Banding'!$A:$A,Summary!$A57,'6) HNB - Mainstream Banding'!K:K)+SUMIF('7) EYB&amp;HNB - EY High Needs'!$A:$A,Summary!$A57,'7) EYB&amp;HNB - EY High Needs'!G:G)+SUMIF('9) PPG 2016-17'!$A:$A,Summary!$A57,'9) PPG 2016-17'!K:K)+SUMIF('10) EFA 2016-17'!$A:$A,Summary!$A57,'10) EFA 2016-17'!J:J)+SUMIF('3) SB - One Off Reserve'!$A:$A,Summary!$A57,'3) SB - One Off Reserve'!H:H)+SUMIF('8) EYB - 2, 3&amp;4 YO'!$A:$A,Summary!$A57,'8) EYB - 2, 3&amp;4 YO'!S:S)</f>
        <v>147461.13057073852</v>
      </c>
      <c r="Y57" s="87">
        <f>SUMIF('1) SB - All Schools ISB '!$C:$C,Summary!$A57,'1) SB - All Schools ISB '!Q:Q)+SUMIF('2) SB - Growth Fund'!$A:$A,Summary!$A57,'2) SB - Growth Fund'!M:M)+SUMIF('4) HNB - Special Sch, AP, ARPs'!$A:$A,Summary!$A57,'4) HNB - Special Sch, AP, ARPs'!V:V)+SUMIF('5) HNB - SEN Support Fund'!$A:$A,Summary!$A57,'5) HNB - SEN Support Fund'!R:R)+SUMIF('6) HNB - Mainstream Banding'!$A:$A,Summary!$A57,'6) HNB - Mainstream Banding'!L:L)+SUMIF('7) EYB&amp;HNB - EY High Needs'!$A:$A,Summary!$A57,'7) EYB&amp;HNB - EY High Needs'!H:H)+SUMIF('9) PPG 2016-17'!$A:$A,Summary!$A57,'9) PPG 2016-17'!L:L)+SUMIF('10) EFA 2016-17'!$A:$A,Summary!$A57,'10) EFA 2016-17'!K:K)+SUMIF('3) SB - One Off Reserve'!$A:$A,Summary!$A57,'3) SB - One Off Reserve'!I:I)+SUMIF('8) EYB - 2, 3&amp;4 YO'!$A:$A,Summary!$A57,'8) EYB - 2, 3&amp;4 YO'!T:T)</f>
        <v>147461.13057073852</v>
      </c>
      <c r="Z57" s="87">
        <f>SUMIF('1) SB - All Schools ISB '!$C:$C,Summary!$A57,'1) SB - All Schools ISB '!R:R)+SUMIF('2) SB - Growth Fund'!$A:$A,Summary!$A57,'2) SB - Growth Fund'!N:N)+SUMIF('4) HNB - Special Sch, AP, ARPs'!$A:$A,Summary!$A57,'4) HNB - Special Sch, AP, ARPs'!W:W)+SUMIF('5) HNB - SEN Support Fund'!$A:$A,Summary!$A57,'5) HNB - SEN Support Fund'!S:S)+SUMIF('6) HNB - Mainstream Banding'!$A:$A,Summary!$A57,'6) HNB - Mainstream Banding'!M:M)+SUMIF('7) EYB&amp;HNB - EY High Needs'!$A:$A,Summary!$A57,'7) EYB&amp;HNB - EY High Needs'!I:I)+SUMIF('9) PPG 2016-17'!$A:$A,Summary!$A57,'9) PPG 2016-17'!M:M)+SUMIF('10) EFA 2016-17'!$A:$A,Summary!$A57,'10) EFA 2016-17'!L:L)+SUMIF('3) SB - One Off Reserve'!$A:$A,Summary!$A57,'3) SB - One Off Reserve'!J:J)+SUMIF('8) EYB - 2, 3&amp;4 YO'!$A:$A,Summary!$A57,'8) EYB - 2, 3&amp;4 YO'!U:U)</f>
        <v>147461.13057073852</v>
      </c>
      <c r="AA57" s="87">
        <f>SUMIF('1) SB - All Schools ISB '!$C:$C,Summary!$A57,'1) SB - All Schools ISB '!S:S)+SUMIF('2) SB - Growth Fund'!$A:$A,Summary!$A57,'2) SB - Growth Fund'!O:O)+SUMIF('4) HNB - Special Sch, AP, ARPs'!$A:$A,Summary!$A57,'4) HNB - Special Sch, AP, ARPs'!X:X)+SUMIF('5) HNB - SEN Support Fund'!$A:$A,Summary!$A57,'5) HNB - SEN Support Fund'!T:T)+SUMIF('6) HNB - Mainstream Banding'!$A:$A,Summary!$A57,'6) HNB - Mainstream Banding'!N:N)+SUMIF('7) EYB&amp;HNB - EY High Needs'!$A:$A,Summary!$A57,'7) EYB&amp;HNB - EY High Needs'!J:J)+SUMIF('9) PPG 2016-17'!$A:$A,Summary!$A57,'9) PPG 2016-17'!N:N)+SUMIF('10) EFA 2016-17'!$A:$A,Summary!$A57,'10) EFA 2016-17'!M:M)+SUMIF('3) SB - One Off Reserve'!$A:$A,Summary!$A57,'3) SB - One Off Reserve'!K:K)+SUMIF('8) EYB - 2, 3&amp;4 YO'!$A:$A,Summary!$A57,'8) EYB - 2, 3&amp;4 YO'!V:V)</f>
        <v>147461.13057073852</v>
      </c>
      <c r="AB57" s="87">
        <f>SUMIF('1) SB - All Schools ISB '!$C:$C,Summary!$A57,'1) SB - All Schools ISB '!T:T)+SUMIF('2) SB - Growth Fund'!$A:$A,Summary!$A57,'2) SB - Growth Fund'!P:P)+SUMIF('4) HNB - Special Sch, AP, ARPs'!$A:$A,Summary!$A57,'4) HNB - Special Sch, AP, ARPs'!Y:Y)+SUMIF('5) HNB - SEN Support Fund'!$A:$A,Summary!$A57,'5) HNB - SEN Support Fund'!U:U)+SUMIF('6) HNB - Mainstream Banding'!$A:$A,Summary!$A57,'6) HNB - Mainstream Banding'!O:O)+SUMIF('7) EYB&amp;HNB - EY High Needs'!$A:$A,Summary!$A57,'7) EYB&amp;HNB - EY High Needs'!K:K)+SUMIF('9) PPG 2016-17'!$A:$A,Summary!$A57,'9) PPG 2016-17'!O:O)+SUMIF('10) EFA 2016-17'!$A:$A,Summary!$A57,'10) EFA 2016-17'!N:N)+SUMIF('3) SB - One Off Reserve'!$A:$A,Summary!$A57,'3) SB - One Off Reserve'!L:L)+SUMIF('8) EYB - 2, 3&amp;4 YO'!$A:$A,Summary!$A57,'8) EYB - 2, 3&amp;4 YO'!W:W)</f>
        <v>147461.13057073852</v>
      </c>
      <c r="AC57" s="87">
        <f>SUMIF('1) SB - All Schools ISB '!$C:$C,Summary!$A57,'1) SB - All Schools ISB '!U:U)+SUMIF('2) SB - Growth Fund'!$A:$A,Summary!$A57,'2) SB - Growth Fund'!Q:Q)+SUMIF('4) HNB - Special Sch, AP, ARPs'!$A:$A,Summary!$A57,'4) HNB - Special Sch, AP, ARPs'!Z:Z)+SUMIF('5) HNB - SEN Support Fund'!$A:$A,Summary!$A57,'5) HNB - SEN Support Fund'!V:V)+SUMIF('6) HNB - Mainstream Banding'!$A:$A,Summary!$A57,'6) HNB - Mainstream Banding'!P:P)+SUMIF('7) EYB&amp;HNB - EY High Needs'!$A:$A,Summary!$A57,'7) EYB&amp;HNB - EY High Needs'!L:L)+SUMIF('9) PPG 2016-17'!$A:$A,Summary!$A57,'9) PPG 2016-17'!P:P)+SUMIF('10) EFA 2016-17'!$A:$A,Summary!$A57,'10) EFA 2016-17'!O:O)+SUMIF('3) SB - One Off Reserve'!$A:$A,Summary!$A57,'3) SB - One Off Reserve'!M:M)+SUMIF('8) EYB - 2, 3&amp;4 YO'!$A:$A,Summary!$A57,'8) EYB - 2, 3&amp;4 YO'!X:X)</f>
        <v>147461.13057073852</v>
      </c>
      <c r="AD57" s="87">
        <f>SUMIF('1) SB - All Schools ISB '!$C:$C,Summary!$A57,'1) SB - All Schools ISB '!V:V)+SUMIF('2) SB - Growth Fund'!$A:$A,Summary!$A57,'2) SB - Growth Fund'!R:R)+SUMIF('4) HNB - Special Sch, AP, ARPs'!$A:$A,Summary!$A57,'4) HNB - Special Sch, AP, ARPs'!AA:AA)+SUMIF('5) HNB - SEN Support Fund'!$A:$A,Summary!$A57,'5) HNB - SEN Support Fund'!W:W)+SUMIF('6) HNB - Mainstream Banding'!$A:$A,Summary!$A57,'6) HNB - Mainstream Banding'!Q:Q)+SUMIF('7) EYB&amp;HNB - EY High Needs'!$A:$A,Summary!$A57,'7) EYB&amp;HNB - EY High Needs'!M:M)+SUMIF('9) PPG 2016-17'!$A:$A,Summary!$A57,'9) PPG 2016-17'!Q:Q)+SUMIF('10) EFA 2016-17'!$A:$A,Summary!$A57,'10) EFA 2016-17'!P:P)+SUMIF('3) SB - One Off Reserve'!$A:$A,Summary!$A57,'3) SB - One Off Reserve'!N:N)+SUMIF('8) EYB - 2, 3&amp;4 YO'!$A:$A,Summary!$A57,'8) EYB - 2, 3&amp;4 YO'!Y:Y)</f>
        <v>147461.13057073852</v>
      </c>
      <c r="AE57" s="87">
        <f>SUMIF('1) SB - All Schools ISB '!$C:$C,Summary!$A57,'1) SB - All Schools ISB '!W:W)+SUMIF('2) SB - Growth Fund'!$A:$A,Summary!$A57,'2) SB - Growth Fund'!S:S)+SUMIF('4) HNB - Special Sch, AP, ARPs'!$A:$A,Summary!$A57,'4) HNB - Special Sch, AP, ARPs'!AB:AB)+SUMIF('5) HNB - SEN Support Fund'!$A:$A,Summary!$A57,'5) HNB - SEN Support Fund'!X:X)+SUMIF('6) HNB - Mainstream Banding'!$A:$A,Summary!$A57,'6) HNB - Mainstream Banding'!R:R)+SUMIF('7) EYB&amp;HNB - EY High Needs'!$A:$A,Summary!$A57,'7) EYB&amp;HNB - EY High Needs'!N:N)+SUMIF('9) PPG 2016-17'!$A:$A,Summary!$A57,'9) PPG 2016-17'!R:R)+SUMIF('10) EFA 2016-17'!$A:$A,Summary!$A57,'10) EFA 2016-17'!Q:Q)+SUMIF('3) SB - One Off Reserve'!$A:$A,Summary!$A57,'3) SB - One Off Reserve'!O:O)+SUMIF('8) EYB - 2, 3&amp;4 YO'!$A:$A,Summary!$A57,'8) EYB - 2, 3&amp;4 YO'!Z:Z)</f>
        <v>60719.289058539391</v>
      </c>
      <c r="AG57" s="96">
        <v>1734836.8302439824</v>
      </c>
      <c r="AH57" s="223">
        <v>1734836.8302439824</v>
      </c>
      <c r="AI57" s="223">
        <f t="shared" si="3"/>
        <v>1734836.8302439824</v>
      </c>
      <c r="AJ57" s="56">
        <f t="shared" si="4"/>
        <v>0</v>
      </c>
    </row>
    <row r="58" spans="1:36" ht="15" x14ac:dyDescent="0.25">
      <c r="A58" s="7">
        <v>3072171</v>
      </c>
      <c r="B58" s="37" t="s">
        <v>323</v>
      </c>
      <c r="C58" s="96">
        <f>SUMIF('1) SB - All Schools ISB '!C:C,Summary!A58,'1) SB - All Schools ISB '!K:K)</f>
        <v>3216071.3949955292</v>
      </c>
      <c r="D58" s="41">
        <f>SUMIF('4) HNB - Special Sch, AP, ARPs'!A:A,Summary!A58,'4) HNB - Special Sch, AP, ARPs'!C:C)</f>
        <v>0</v>
      </c>
      <c r="E58" s="90">
        <f t="shared" si="0"/>
        <v>3216071.3949955292</v>
      </c>
      <c r="F58" s="88"/>
      <c r="G58" s="91">
        <f>SUMIF('6) HNB - Mainstream Banding'!A:A,Summary!A58,'6) HNB - Mainstream Banding'!E:E)</f>
        <v>60274.877500000002</v>
      </c>
      <c r="H58" s="41">
        <f>SUMIF('4) HNB - Special Sch, AP, ARPs'!A:A,Summary!A58,'4) HNB - Special Sch, AP, ARPs'!E:E)+SUMIF('4) HNB - Special Sch, AP, ARPs'!A:A,Summary!A58,'4) HNB - Special Sch, AP, ARPs'!F:F)</f>
        <v>0</v>
      </c>
      <c r="I58" s="41">
        <f>SUMIF('5) HNB - SEN Support Fund'!A:A,Summary!A58,'5) HNB - SEN Support Fund'!L:L)</f>
        <v>2863</v>
      </c>
      <c r="J58" s="41"/>
      <c r="K58" s="96">
        <f>SUMIF('8) EYB - 2, 3&amp;4 YO'!A:A,A58,'8) EYB - 2, 3&amp;4 YO'!N:N)</f>
        <v>279696.99999999994</v>
      </c>
      <c r="L58" s="96">
        <f>SUMIF('2) SB - Growth Fund'!A:A,Summary!A58,'2) SB - Growth Fund'!G:G)</f>
        <v>60100</v>
      </c>
      <c r="M58" s="96">
        <f>SUMIF('3) SB - One Off Reserve'!A:A,Summary!A58,'3) SB - One Off Reserve'!D:D)</f>
        <v>8378.5077620990724</v>
      </c>
      <c r="N58" s="96">
        <f>SUMIF('10) EFA 2016-17'!A:A,Summary!A58,'10) EFA 2016-17'!C:C)</f>
        <v>0</v>
      </c>
      <c r="O58" s="96">
        <f>SUMIF('10) EFA 2016-17'!A:A,Summary!A58,'10) EFA 2016-17'!D:D)</f>
        <v>0</v>
      </c>
      <c r="P58" s="96">
        <f>SUMIF('9) PPG 2016-17'!A:A,Summary!A58,'9) PPG 2016-17'!F:F)</f>
        <v>154860</v>
      </c>
      <c r="Q58" s="96">
        <f t="shared" si="1"/>
        <v>566173.38526209909</v>
      </c>
      <c r="R58" s="88"/>
      <c r="S58" s="96">
        <f t="shared" si="2"/>
        <v>3782244.7802576283</v>
      </c>
      <c r="T58" s="87">
        <f>SUMIF('1) SB - All Schools ISB '!$C:$C,Summary!$A58,'1) SB - All Schools ISB '!L:L)+SUMIF('2) SB - Growth Fund'!$A:$A,Summary!$A58,'2) SB - Growth Fund'!H:H)+SUMIF('4) HNB - Special Sch, AP, ARPs'!$A:$A,Summary!$A58,'4) HNB - Special Sch, AP, ARPs'!Q:Q)+SUMIF('5) HNB - SEN Support Fund'!$A:$A,Summary!$A58,'5) HNB - SEN Support Fund'!M:M)+SUMIF('6) HNB - Mainstream Banding'!$A:$A,Summary!$A58,'6) HNB - Mainstream Banding'!G:G)+SUMIF('7) EYB&amp;HNB - EY High Needs'!$A:$A,Summary!$A58,'7) EYB&amp;HNB - EY High Needs'!C:C)+SUMIF('9) PPG 2016-17'!$A:$A,Summary!$A58,'9) PPG 2016-17'!G:G)+SUMIF('10) EFA 2016-17'!$A:$A,Summary!$A58,'10) EFA 2016-17'!F:F)+SUMIF('3) SB - One Off Reserve'!$A:$A,Summary!$A58,'3) SB - One Off Reserve'!D:D)+SUMIF('8) EYB - 2, 3&amp;4 YO'!$A:$A,Summary!$A58,'8) EYB - 2, 3&amp;4 YO'!O:O)</f>
        <v>495561.62909908494</v>
      </c>
      <c r="U58" s="87">
        <f>SUMIF('1) SB - All Schools ISB '!$C:$C,Summary!$A58,'1) SB - All Schools ISB '!M:M)+SUMIF('2) SB - Growth Fund'!$A:$A,Summary!$A58,'2) SB - Growth Fund'!I:I)+SUMIF('4) HNB - Special Sch, AP, ARPs'!$A:$A,Summary!$A58,'4) HNB - Special Sch, AP, ARPs'!R:R)+SUMIF('5) HNB - SEN Support Fund'!$A:$A,Summary!$A58,'5) HNB - SEN Support Fund'!N:N)+SUMIF('6) HNB - Mainstream Banding'!$A:$A,Summary!$A58,'6) HNB - Mainstream Banding'!H:H)+SUMIF('7) EYB&amp;HNB - EY High Needs'!$A:$A,Summary!$A58,'7) EYB&amp;HNB - EY High Needs'!D:D)+SUMIF('9) PPG 2016-17'!$A:$A,Summary!$A58,'9) PPG 2016-17'!H:H)+SUMIF('10) EFA 2016-17'!$A:$A,Summary!$A58,'10) EFA 2016-17'!G:G)+SUMIF('3) SB - One Off Reserve'!$A:$A,Summary!$A58,'3) SB - One Off Reserve'!E:E)+SUMIF('8) EYB - 2, 3&amp;4 YO'!$A:$A,Summary!$A58,'8) EYB - 2, 3&amp;4 YO'!P:P)</f>
        <v>315670.13316211995</v>
      </c>
      <c r="V58" s="87">
        <f>SUMIF('1) SB - All Schools ISB '!$C:$C,Summary!$A58,'1) SB - All Schools ISB '!N:N)+SUMIF('2) SB - Growth Fund'!$A:$A,Summary!$A58,'2) SB - Growth Fund'!J:J)+SUMIF('4) HNB - Special Sch, AP, ARPs'!$A:$A,Summary!$A58,'4) HNB - Special Sch, AP, ARPs'!S:S)+SUMIF('5) HNB - SEN Support Fund'!$A:$A,Summary!$A58,'5) HNB - SEN Support Fund'!O:O)+SUMIF('6) HNB - Mainstream Banding'!$A:$A,Summary!$A58,'6) HNB - Mainstream Banding'!I:I)+SUMIF('7) EYB&amp;HNB - EY High Needs'!$A:$A,Summary!$A58,'7) EYB&amp;HNB - EY High Needs'!E:E)+SUMIF('9) PPG 2016-17'!$A:$A,Summary!$A58,'9) PPG 2016-17'!I:I)+SUMIF('10) EFA 2016-17'!$A:$A,Summary!$A58,'10) EFA 2016-17'!H:H)+SUMIF('3) SB - One Off Reserve'!$A:$A,Summary!$A58,'3) SB - One Off Reserve'!F:F)+SUMIF('8) EYB - 2, 3&amp;4 YO'!$A:$A,Summary!$A58,'8) EYB - 2, 3&amp;4 YO'!Q:Q)</f>
        <v>315670.13316211995</v>
      </c>
      <c r="W58" s="87">
        <f>SUMIF('1) SB - All Schools ISB '!$C:$C,Summary!$A58,'1) SB - All Schools ISB '!O:O)+SUMIF('2) SB - Growth Fund'!$A:$A,Summary!$A58,'2) SB - Growth Fund'!K:K)+SUMIF('4) HNB - Special Sch, AP, ARPs'!$A:$A,Summary!$A58,'4) HNB - Special Sch, AP, ARPs'!T:T)+SUMIF('5) HNB - SEN Support Fund'!$A:$A,Summary!$A58,'5) HNB - SEN Support Fund'!P:P)+SUMIF('6) HNB - Mainstream Banding'!$A:$A,Summary!$A58,'6) HNB - Mainstream Banding'!J:J)+SUMIF('7) EYB&amp;HNB - EY High Needs'!$A:$A,Summary!$A58,'7) EYB&amp;HNB - EY High Needs'!F:F)+SUMIF('9) PPG 2016-17'!$A:$A,Summary!$A58,'9) PPG 2016-17'!J:J)+SUMIF('10) EFA 2016-17'!$A:$A,Summary!$A58,'10) EFA 2016-17'!I:I)+SUMIF('3) SB - One Off Reserve'!$A:$A,Summary!$A58,'3) SB - One Off Reserve'!G:G)+SUMIF('8) EYB - 2, 3&amp;4 YO'!$A:$A,Summary!$A58,'8) EYB - 2, 3&amp;4 YO'!R:R)</f>
        <v>315670.13316211995</v>
      </c>
      <c r="X58" s="87">
        <f>SUMIF('1) SB - All Schools ISB '!$C:$C,Summary!$A58,'1) SB - All Schools ISB '!P:P)+SUMIF('2) SB - Growth Fund'!$A:$A,Summary!$A58,'2) SB - Growth Fund'!L:L)+SUMIF('4) HNB - Special Sch, AP, ARPs'!$A:$A,Summary!$A58,'4) HNB - Special Sch, AP, ARPs'!U:U)+SUMIF('5) HNB - SEN Support Fund'!$A:$A,Summary!$A58,'5) HNB - SEN Support Fund'!Q:Q)+SUMIF('6) HNB - Mainstream Banding'!$A:$A,Summary!$A58,'6) HNB - Mainstream Banding'!K:K)+SUMIF('7) EYB&amp;HNB - EY High Needs'!$A:$A,Summary!$A58,'7) EYB&amp;HNB - EY High Needs'!G:G)+SUMIF('9) PPG 2016-17'!$A:$A,Summary!$A58,'9) PPG 2016-17'!K:K)+SUMIF('10) EFA 2016-17'!$A:$A,Summary!$A58,'10) EFA 2016-17'!J:J)+SUMIF('3) SB - One Off Reserve'!$A:$A,Summary!$A58,'3) SB - One Off Reserve'!H:H)+SUMIF('8) EYB - 2, 3&amp;4 YO'!$A:$A,Summary!$A58,'8) EYB - 2, 3&amp;4 YO'!S:S)</f>
        <v>315670.13316211995</v>
      </c>
      <c r="Y58" s="87">
        <f>SUMIF('1) SB - All Schools ISB '!$C:$C,Summary!$A58,'1) SB - All Schools ISB '!Q:Q)+SUMIF('2) SB - Growth Fund'!$A:$A,Summary!$A58,'2) SB - Growth Fund'!M:M)+SUMIF('4) HNB - Special Sch, AP, ARPs'!$A:$A,Summary!$A58,'4) HNB - Special Sch, AP, ARPs'!V:V)+SUMIF('5) HNB - SEN Support Fund'!$A:$A,Summary!$A58,'5) HNB - SEN Support Fund'!R:R)+SUMIF('6) HNB - Mainstream Banding'!$A:$A,Summary!$A58,'6) HNB - Mainstream Banding'!L:L)+SUMIF('7) EYB&amp;HNB - EY High Needs'!$A:$A,Summary!$A58,'7) EYB&amp;HNB - EY High Needs'!H:H)+SUMIF('9) PPG 2016-17'!$A:$A,Summary!$A58,'9) PPG 2016-17'!L:L)+SUMIF('10) EFA 2016-17'!$A:$A,Summary!$A58,'10) EFA 2016-17'!K:K)+SUMIF('3) SB - One Off Reserve'!$A:$A,Summary!$A58,'3) SB - One Off Reserve'!I:I)+SUMIF('8) EYB - 2, 3&amp;4 YO'!$A:$A,Summary!$A58,'8) EYB - 2, 3&amp;4 YO'!T:T)</f>
        <v>315670.13316211995</v>
      </c>
      <c r="Z58" s="87">
        <f>SUMIF('1) SB - All Schools ISB '!$C:$C,Summary!$A58,'1) SB - All Schools ISB '!R:R)+SUMIF('2) SB - Growth Fund'!$A:$A,Summary!$A58,'2) SB - Growth Fund'!N:N)+SUMIF('4) HNB - Special Sch, AP, ARPs'!$A:$A,Summary!$A58,'4) HNB - Special Sch, AP, ARPs'!W:W)+SUMIF('5) HNB - SEN Support Fund'!$A:$A,Summary!$A58,'5) HNB - SEN Support Fund'!S:S)+SUMIF('6) HNB - Mainstream Banding'!$A:$A,Summary!$A58,'6) HNB - Mainstream Banding'!M:M)+SUMIF('7) EYB&amp;HNB - EY High Needs'!$A:$A,Summary!$A58,'7) EYB&amp;HNB - EY High Needs'!I:I)+SUMIF('9) PPG 2016-17'!$A:$A,Summary!$A58,'9) PPG 2016-17'!M:M)+SUMIF('10) EFA 2016-17'!$A:$A,Summary!$A58,'10) EFA 2016-17'!L:L)+SUMIF('3) SB - One Off Reserve'!$A:$A,Summary!$A58,'3) SB - One Off Reserve'!J:J)+SUMIF('8) EYB - 2, 3&amp;4 YO'!$A:$A,Summary!$A58,'8) EYB - 2, 3&amp;4 YO'!U:U)</f>
        <v>315670.13316211995</v>
      </c>
      <c r="AA58" s="87">
        <f>SUMIF('1) SB - All Schools ISB '!$C:$C,Summary!$A58,'1) SB - All Schools ISB '!S:S)+SUMIF('2) SB - Growth Fund'!$A:$A,Summary!$A58,'2) SB - Growth Fund'!O:O)+SUMIF('4) HNB - Special Sch, AP, ARPs'!$A:$A,Summary!$A58,'4) HNB - Special Sch, AP, ARPs'!X:X)+SUMIF('5) HNB - SEN Support Fund'!$A:$A,Summary!$A58,'5) HNB - SEN Support Fund'!T:T)+SUMIF('6) HNB - Mainstream Banding'!$A:$A,Summary!$A58,'6) HNB - Mainstream Banding'!N:N)+SUMIF('7) EYB&amp;HNB - EY High Needs'!$A:$A,Summary!$A58,'7) EYB&amp;HNB - EY High Needs'!J:J)+SUMIF('9) PPG 2016-17'!$A:$A,Summary!$A58,'9) PPG 2016-17'!N:N)+SUMIF('10) EFA 2016-17'!$A:$A,Summary!$A58,'10) EFA 2016-17'!M:M)+SUMIF('3) SB - One Off Reserve'!$A:$A,Summary!$A58,'3) SB - One Off Reserve'!K:K)+SUMIF('8) EYB - 2, 3&amp;4 YO'!$A:$A,Summary!$A58,'8) EYB - 2, 3&amp;4 YO'!V:V)</f>
        <v>315670.13316211995</v>
      </c>
      <c r="AB58" s="87">
        <f>SUMIF('1) SB - All Schools ISB '!$C:$C,Summary!$A58,'1) SB - All Schools ISB '!T:T)+SUMIF('2) SB - Growth Fund'!$A:$A,Summary!$A58,'2) SB - Growth Fund'!P:P)+SUMIF('4) HNB - Special Sch, AP, ARPs'!$A:$A,Summary!$A58,'4) HNB - Special Sch, AP, ARPs'!Y:Y)+SUMIF('5) HNB - SEN Support Fund'!$A:$A,Summary!$A58,'5) HNB - SEN Support Fund'!U:U)+SUMIF('6) HNB - Mainstream Banding'!$A:$A,Summary!$A58,'6) HNB - Mainstream Banding'!O:O)+SUMIF('7) EYB&amp;HNB - EY High Needs'!$A:$A,Summary!$A58,'7) EYB&amp;HNB - EY High Needs'!K:K)+SUMIF('9) PPG 2016-17'!$A:$A,Summary!$A58,'9) PPG 2016-17'!O:O)+SUMIF('10) EFA 2016-17'!$A:$A,Summary!$A58,'10) EFA 2016-17'!N:N)+SUMIF('3) SB - One Off Reserve'!$A:$A,Summary!$A58,'3) SB - One Off Reserve'!L:L)+SUMIF('8) EYB - 2, 3&amp;4 YO'!$A:$A,Summary!$A58,'8) EYB - 2, 3&amp;4 YO'!W:W)</f>
        <v>315670.13316211995</v>
      </c>
      <c r="AC58" s="87">
        <f>SUMIF('1) SB - All Schools ISB '!$C:$C,Summary!$A58,'1) SB - All Schools ISB '!U:U)+SUMIF('2) SB - Growth Fund'!$A:$A,Summary!$A58,'2) SB - Growth Fund'!Q:Q)+SUMIF('4) HNB - Special Sch, AP, ARPs'!$A:$A,Summary!$A58,'4) HNB - Special Sch, AP, ARPs'!Z:Z)+SUMIF('5) HNB - SEN Support Fund'!$A:$A,Summary!$A58,'5) HNB - SEN Support Fund'!V:V)+SUMIF('6) HNB - Mainstream Banding'!$A:$A,Summary!$A58,'6) HNB - Mainstream Banding'!P:P)+SUMIF('7) EYB&amp;HNB - EY High Needs'!$A:$A,Summary!$A58,'7) EYB&amp;HNB - EY High Needs'!L:L)+SUMIF('9) PPG 2016-17'!$A:$A,Summary!$A58,'9) PPG 2016-17'!P:P)+SUMIF('10) EFA 2016-17'!$A:$A,Summary!$A58,'10) EFA 2016-17'!O:O)+SUMIF('3) SB - One Off Reserve'!$A:$A,Summary!$A58,'3) SB - One Off Reserve'!M:M)+SUMIF('8) EYB - 2, 3&amp;4 YO'!$A:$A,Summary!$A58,'8) EYB - 2, 3&amp;4 YO'!X:X)</f>
        <v>315670.13316211995</v>
      </c>
      <c r="AD58" s="87">
        <f>SUMIF('1) SB - All Schools ISB '!$C:$C,Summary!$A58,'1) SB - All Schools ISB '!V:V)+SUMIF('2) SB - Growth Fund'!$A:$A,Summary!$A58,'2) SB - Growth Fund'!R:R)+SUMIF('4) HNB - Special Sch, AP, ARPs'!$A:$A,Summary!$A58,'4) HNB - Special Sch, AP, ARPs'!AA:AA)+SUMIF('5) HNB - SEN Support Fund'!$A:$A,Summary!$A58,'5) HNB - SEN Support Fund'!W:W)+SUMIF('6) HNB - Mainstream Banding'!$A:$A,Summary!$A58,'6) HNB - Mainstream Banding'!Q:Q)+SUMIF('7) EYB&amp;HNB - EY High Needs'!$A:$A,Summary!$A58,'7) EYB&amp;HNB - EY High Needs'!M:M)+SUMIF('9) PPG 2016-17'!$A:$A,Summary!$A58,'9) PPG 2016-17'!Q:Q)+SUMIF('10) EFA 2016-17'!$A:$A,Summary!$A58,'10) EFA 2016-17'!P:P)+SUMIF('3) SB - One Off Reserve'!$A:$A,Summary!$A58,'3) SB - One Off Reserve'!N:N)+SUMIF('8) EYB - 2, 3&amp;4 YO'!$A:$A,Summary!$A58,'8) EYB - 2, 3&amp;4 YO'!Y:Y)</f>
        <v>315670.13316211995</v>
      </c>
      <c r="AE58" s="87">
        <f>SUMIF('1) SB - All Schools ISB '!$C:$C,Summary!$A58,'1) SB - All Schools ISB '!W:W)+SUMIF('2) SB - Growth Fund'!$A:$A,Summary!$A58,'2) SB - Growth Fund'!S:S)+SUMIF('4) HNB - Special Sch, AP, ARPs'!$A:$A,Summary!$A58,'4) HNB - Special Sch, AP, ARPs'!AB:AB)+SUMIF('5) HNB - SEN Support Fund'!$A:$A,Summary!$A58,'5) HNB - SEN Support Fund'!X:X)+SUMIF('6) HNB - Mainstream Banding'!$A:$A,Summary!$A58,'6) HNB - Mainstream Banding'!R:R)+SUMIF('7) EYB&amp;HNB - EY High Needs'!$A:$A,Summary!$A58,'7) EYB&amp;HNB - EY High Needs'!N:N)+SUMIF('9) PPG 2016-17'!$A:$A,Summary!$A58,'9) PPG 2016-17'!R:R)+SUMIF('10) EFA 2016-17'!$A:$A,Summary!$A58,'10) EFA 2016-17'!Q:Q)+SUMIF('3) SB - One Off Reserve'!$A:$A,Summary!$A58,'3) SB - One Off Reserve'!O:O)+SUMIF('8) EYB - 2, 3&amp;4 YO'!$A:$A,Summary!$A58,'8) EYB - 2, 3&amp;4 YO'!Z:Z)</f>
        <v>129981.81953734353</v>
      </c>
      <c r="AG58" s="96">
        <v>3782244.7802576283</v>
      </c>
      <c r="AH58" s="223">
        <v>3782244.7802576283</v>
      </c>
      <c r="AI58" s="223">
        <f t="shared" si="3"/>
        <v>3782244.7802576283</v>
      </c>
      <c r="AJ58" s="56">
        <f t="shared" si="4"/>
        <v>0</v>
      </c>
    </row>
    <row r="59" spans="1:36" ht="15" x14ac:dyDescent="0.25">
      <c r="A59" s="7">
        <v>3077012</v>
      </c>
      <c r="B59" s="37" t="s">
        <v>171</v>
      </c>
      <c r="C59" s="96">
        <f>SUMIF('1) SB - All Schools ISB '!C:C,Summary!A59,'1) SB - All Schools ISB '!K:K)</f>
        <v>0</v>
      </c>
      <c r="D59" s="41">
        <f>SUMIF('4) HNB - Special Sch, AP, ARPs'!A:A,Summary!A59,'4) HNB - Special Sch, AP, ARPs'!C:C)</f>
        <v>900000</v>
      </c>
      <c r="E59" s="90">
        <f t="shared" si="0"/>
        <v>900000</v>
      </c>
      <c r="F59" s="88"/>
      <c r="G59" s="91">
        <f>SUMIF('6) HNB - Mainstream Banding'!A:A,Summary!A59,'6) HNB - Mainstream Banding'!E:E)</f>
        <v>0</v>
      </c>
      <c r="H59" s="41">
        <f>SUMIF('4) HNB - Special Sch, AP, ARPs'!A:A,Summary!A59,'4) HNB - Special Sch, AP, ARPs'!E:E)+SUMIF('4) HNB - Special Sch, AP, ARPs'!A:A,Summary!A59,'4) HNB - Special Sch, AP, ARPs'!F:F)-N59</f>
        <v>1114832</v>
      </c>
      <c r="I59" s="41">
        <f>SUMIF('5) HNB - SEN Support Fund'!A:A,Summary!A59,'5) HNB - SEN Support Fund'!L:L)</f>
        <v>0</v>
      </c>
      <c r="J59" s="41"/>
      <c r="K59" s="96">
        <f>SUMIF('8) EYB - 2, 3&amp;4 YO'!A:A,A59,'8) EYB - 2, 3&amp;4 YO'!N:N)</f>
        <v>0</v>
      </c>
      <c r="L59" s="96">
        <f>SUMIF('2) SB - Growth Fund'!A:A,Summary!A59,'2) SB - Growth Fund'!G:G)</f>
        <v>0</v>
      </c>
      <c r="M59" s="96">
        <f>SUMIF('3) SB - One Off Reserve'!A:A,Summary!A59,'3) SB - One Off Reserve'!D:D)</f>
        <v>0</v>
      </c>
      <c r="N59" s="96">
        <f>SUMIF('10) EFA 2016-17'!A:A,Summary!A59,'10) EFA 2016-17'!C:C)</f>
        <v>10000</v>
      </c>
      <c r="O59" s="96">
        <f>SUMIF('10) EFA 2016-17'!A:A,Summary!A59,'10) EFA 2016-17'!D:D)</f>
        <v>500</v>
      </c>
      <c r="P59" s="96">
        <f>SUMIF('9) PPG 2016-17'!A:A,Summary!A59,'9) PPG 2016-17'!F:F)</f>
        <v>61135</v>
      </c>
      <c r="Q59" s="96">
        <f t="shared" si="1"/>
        <v>1186467</v>
      </c>
      <c r="R59" s="88"/>
      <c r="S59" s="96">
        <f t="shared" si="2"/>
        <v>2086467</v>
      </c>
      <c r="T59" s="87">
        <f>SUMIF('1) SB - All Schools ISB '!$C:$C,Summary!$A59,'1) SB - All Schools ISB '!L:L)+SUMIF('2) SB - Growth Fund'!$A:$A,Summary!$A59,'2) SB - Growth Fund'!H:H)+SUMIF('4) HNB - Special Sch, AP, ARPs'!$A:$A,Summary!$A59,'4) HNB - Special Sch, AP, ARPs'!Q:Q)+SUMIF('5) HNB - SEN Support Fund'!$A:$A,Summary!$A59,'5) HNB - SEN Support Fund'!M:M)+SUMIF('6) HNB - Mainstream Banding'!$A:$A,Summary!$A59,'6) HNB - Mainstream Banding'!G:G)+SUMIF('7) EYB&amp;HNB - EY High Needs'!$A:$A,Summary!$A59,'7) EYB&amp;HNB - EY High Needs'!C:C)+SUMIF('9) PPG 2016-17'!$A:$A,Summary!$A59,'9) PPG 2016-17'!G:G)+SUMIF('10) EFA 2016-17'!$A:$A,Summary!$A59,'10) EFA 2016-17'!F:F)+SUMIF('3) SB - One Off Reserve'!$A:$A,Summary!$A59,'3) SB - One Off Reserve'!D:D)+SUMIF('8) EYB - 2, 3&amp;4 YO'!$A:$A,Summary!$A59,'8) EYB - 2, 3&amp;4 YO'!O:O)</f>
        <v>907088.02500000002</v>
      </c>
      <c r="U59" s="87">
        <f>SUMIF('1) SB - All Schools ISB '!$C:$C,Summary!$A59,'1) SB - All Schools ISB '!M:M)+SUMIF('2) SB - Growth Fund'!$A:$A,Summary!$A59,'2) SB - Growth Fund'!I:I)+SUMIF('4) HNB - Special Sch, AP, ARPs'!$A:$A,Summary!$A59,'4) HNB - Special Sch, AP, ARPs'!R:R)+SUMIF('5) HNB - SEN Support Fund'!$A:$A,Summary!$A59,'5) HNB - SEN Support Fund'!N:N)+SUMIF('6) HNB - Mainstream Banding'!$A:$A,Summary!$A59,'6) HNB - Mainstream Banding'!H:H)+SUMIF('7) EYB&amp;HNB - EY High Needs'!$A:$A,Summary!$A59,'7) EYB&amp;HNB - EY High Needs'!D:D)+SUMIF('9) PPG 2016-17'!$A:$A,Summary!$A59,'9) PPG 2016-17'!H:H)+SUMIF('10) EFA 2016-17'!$A:$A,Summary!$A59,'10) EFA 2016-17'!G:G)+SUMIF('3) SB - One Off Reserve'!$A:$A,Summary!$A59,'3) SB - One Off Reserve'!E:E)+SUMIF('8) EYB - 2, 3&amp;4 YO'!$A:$A,Summary!$A59,'8) EYB - 2, 3&amp;4 YO'!P:P)</f>
        <v>192710.97500000001</v>
      </c>
      <c r="V59" s="87">
        <f>SUMIF('1) SB - All Schools ISB '!$C:$C,Summary!$A59,'1) SB - All Schools ISB '!N:N)+SUMIF('2) SB - Growth Fund'!$A:$A,Summary!$A59,'2) SB - Growth Fund'!J:J)+SUMIF('4) HNB - Special Sch, AP, ARPs'!$A:$A,Summary!$A59,'4) HNB - Special Sch, AP, ARPs'!S:S)+SUMIF('5) HNB - SEN Support Fund'!$A:$A,Summary!$A59,'5) HNB - SEN Support Fund'!O:O)+SUMIF('6) HNB - Mainstream Banding'!$A:$A,Summary!$A59,'6) HNB - Mainstream Banding'!I:I)+SUMIF('7) EYB&amp;HNB - EY High Needs'!$A:$A,Summary!$A59,'7) EYB&amp;HNB - EY High Needs'!E:E)+SUMIF('9) PPG 2016-17'!$A:$A,Summary!$A59,'9) PPG 2016-17'!I:I)+SUMIF('10) EFA 2016-17'!$A:$A,Summary!$A59,'10) EFA 2016-17'!H:H)+SUMIF('3) SB - One Off Reserve'!$A:$A,Summary!$A59,'3) SB - One Off Reserve'!F:F)+SUMIF('8) EYB - 2, 3&amp;4 YO'!$A:$A,Summary!$A59,'8) EYB - 2, 3&amp;4 YO'!Q:Q)</f>
        <v>98974.975000000006</v>
      </c>
      <c r="W59" s="87">
        <f>SUMIF('1) SB - All Schools ISB '!$C:$C,Summary!$A59,'1) SB - All Schools ISB '!O:O)+SUMIF('2) SB - Growth Fund'!$A:$A,Summary!$A59,'2) SB - Growth Fund'!K:K)+SUMIF('4) HNB - Special Sch, AP, ARPs'!$A:$A,Summary!$A59,'4) HNB - Special Sch, AP, ARPs'!T:T)+SUMIF('5) HNB - SEN Support Fund'!$A:$A,Summary!$A59,'5) HNB - SEN Support Fund'!P:P)+SUMIF('6) HNB - Mainstream Banding'!$A:$A,Summary!$A59,'6) HNB - Mainstream Banding'!J:J)+SUMIF('7) EYB&amp;HNB - EY High Needs'!$A:$A,Summary!$A59,'7) EYB&amp;HNB - EY High Needs'!F:F)+SUMIF('9) PPG 2016-17'!$A:$A,Summary!$A59,'9) PPG 2016-17'!J:J)+SUMIF('10) EFA 2016-17'!$A:$A,Summary!$A59,'10) EFA 2016-17'!I:I)+SUMIF('3) SB - One Off Reserve'!$A:$A,Summary!$A59,'3) SB - One Off Reserve'!G:G)+SUMIF('8) EYB - 2, 3&amp;4 YO'!$A:$A,Summary!$A59,'8) EYB - 2, 3&amp;4 YO'!R:R)</f>
        <v>98974.975000000006</v>
      </c>
      <c r="X59" s="87">
        <f>SUMIF('1) SB - All Schools ISB '!$C:$C,Summary!$A59,'1) SB - All Schools ISB '!P:P)+SUMIF('2) SB - Growth Fund'!$A:$A,Summary!$A59,'2) SB - Growth Fund'!L:L)+SUMIF('4) HNB - Special Sch, AP, ARPs'!$A:$A,Summary!$A59,'4) HNB - Special Sch, AP, ARPs'!U:U)+SUMIF('5) HNB - SEN Support Fund'!$A:$A,Summary!$A59,'5) HNB - SEN Support Fund'!Q:Q)+SUMIF('6) HNB - Mainstream Banding'!$A:$A,Summary!$A59,'6) HNB - Mainstream Banding'!K:K)+SUMIF('7) EYB&amp;HNB - EY High Needs'!$A:$A,Summary!$A59,'7) EYB&amp;HNB - EY High Needs'!G:G)+SUMIF('9) PPG 2016-17'!$A:$A,Summary!$A59,'9) PPG 2016-17'!K:K)+SUMIF('10) EFA 2016-17'!$A:$A,Summary!$A59,'10) EFA 2016-17'!J:J)+SUMIF('3) SB - One Off Reserve'!$A:$A,Summary!$A59,'3) SB - One Off Reserve'!H:H)+SUMIF('8) EYB - 2, 3&amp;4 YO'!$A:$A,Summary!$A59,'8) EYB - 2, 3&amp;4 YO'!S:S)</f>
        <v>98974.975000000006</v>
      </c>
      <c r="Y59" s="87">
        <f>SUMIF('1) SB - All Schools ISB '!$C:$C,Summary!$A59,'1) SB - All Schools ISB '!Q:Q)+SUMIF('2) SB - Growth Fund'!$A:$A,Summary!$A59,'2) SB - Growth Fund'!M:M)+SUMIF('4) HNB - Special Sch, AP, ARPs'!$A:$A,Summary!$A59,'4) HNB - Special Sch, AP, ARPs'!V:V)+SUMIF('5) HNB - SEN Support Fund'!$A:$A,Summary!$A59,'5) HNB - SEN Support Fund'!R:R)+SUMIF('6) HNB - Mainstream Banding'!$A:$A,Summary!$A59,'6) HNB - Mainstream Banding'!L:L)+SUMIF('7) EYB&amp;HNB - EY High Needs'!$A:$A,Summary!$A59,'7) EYB&amp;HNB - EY High Needs'!H:H)+SUMIF('9) PPG 2016-17'!$A:$A,Summary!$A59,'9) PPG 2016-17'!L:L)+SUMIF('10) EFA 2016-17'!$A:$A,Summary!$A59,'10) EFA 2016-17'!K:K)+SUMIF('3) SB - One Off Reserve'!$A:$A,Summary!$A59,'3) SB - One Off Reserve'!I:I)+SUMIF('8) EYB - 2, 3&amp;4 YO'!$A:$A,Summary!$A59,'8) EYB - 2, 3&amp;4 YO'!T:T)</f>
        <v>98974.975000000006</v>
      </c>
      <c r="Z59" s="87">
        <f>SUMIF('1) SB - All Schools ISB '!$C:$C,Summary!$A59,'1) SB - All Schools ISB '!R:R)+SUMIF('2) SB - Growth Fund'!$A:$A,Summary!$A59,'2) SB - Growth Fund'!N:N)+SUMIF('4) HNB - Special Sch, AP, ARPs'!$A:$A,Summary!$A59,'4) HNB - Special Sch, AP, ARPs'!W:W)+SUMIF('5) HNB - SEN Support Fund'!$A:$A,Summary!$A59,'5) HNB - SEN Support Fund'!S:S)+SUMIF('6) HNB - Mainstream Banding'!$A:$A,Summary!$A59,'6) HNB - Mainstream Banding'!M:M)+SUMIF('7) EYB&amp;HNB - EY High Needs'!$A:$A,Summary!$A59,'7) EYB&amp;HNB - EY High Needs'!I:I)+SUMIF('9) PPG 2016-17'!$A:$A,Summary!$A59,'9) PPG 2016-17'!M:M)+SUMIF('10) EFA 2016-17'!$A:$A,Summary!$A59,'10) EFA 2016-17'!L:L)+SUMIF('3) SB - One Off Reserve'!$A:$A,Summary!$A59,'3) SB - One Off Reserve'!J:J)+SUMIF('8) EYB - 2, 3&amp;4 YO'!$A:$A,Summary!$A59,'8) EYB - 2, 3&amp;4 YO'!U:U)</f>
        <v>98974.975000000006</v>
      </c>
      <c r="AA59" s="87">
        <f>SUMIF('1) SB - All Schools ISB '!$C:$C,Summary!$A59,'1) SB - All Schools ISB '!S:S)+SUMIF('2) SB - Growth Fund'!$A:$A,Summary!$A59,'2) SB - Growth Fund'!O:O)+SUMIF('4) HNB - Special Sch, AP, ARPs'!$A:$A,Summary!$A59,'4) HNB - Special Sch, AP, ARPs'!X:X)+SUMIF('5) HNB - SEN Support Fund'!$A:$A,Summary!$A59,'5) HNB - SEN Support Fund'!T:T)+SUMIF('6) HNB - Mainstream Banding'!$A:$A,Summary!$A59,'6) HNB - Mainstream Banding'!N:N)+SUMIF('7) EYB&amp;HNB - EY High Needs'!$A:$A,Summary!$A59,'7) EYB&amp;HNB - EY High Needs'!J:J)+SUMIF('9) PPG 2016-17'!$A:$A,Summary!$A59,'9) PPG 2016-17'!N:N)+SUMIF('10) EFA 2016-17'!$A:$A,Summary!$A59,'10) EFA 2016-17'!M:M)+SUMIF('3) SB - One Off Reserve'!$A:$A,Summary!$A59,'3) SB - One Off Reserve'!K:K)+SUMIF('8) EYB - 2, 3&amp;4 YO'!$A:$A,Summary!$A59,'8) EYB - 2, 3&amp;4 YO'!V:V)</f>
        <v>98974.975000000006</v>
      </c>
      <c r="AB59" s="87">
        <f>SUMIF('1) SB - All Schools ISB '!$C:$C,Summary!$A59,'1) SB - All Schools ISB '!T:T)+SUMIF('2) SB - Growth Fund'!$A:$A,Summary!$A59,'2) SB - Growth Fund'!P:P)+SUMIF('4) HNB - Special Sch, AP, ARPs'!$A:$A,Summary!$A59,'4) HNB - Special Sch, AP, ARPs'!Y:Y)+SUMIF('5) HNB - SEN Support Fund'!$A:$A,Summary!$A59,'5) HNB - SEN Support Fund'!U:U)+SUMIF('6) HNB - Mainstream Banding'!$A:$A,Summary!$A59,'6) HNB - Mainstream Banding'!O:O)+SUMIF('7) EYB&amp;HNB - EY High Needs'!$A:$A,Summary!$A59,'7) EYB&amp;HNB - EY High Needs'!K:K)+SUMIF('9) PPG 2016-17'!$A:$A,Summary!$A59,'9) PPG 2016-17'!O:O)+SUMIF('10) EFA 2016-17'!$A:$A,Summary!$A59,'10) EFA 2016-17'!N:N)+SUMIF('3) SB - One Off Reserve'!$A:$A,Summary!$A59,'3) SB - One Off Reserve'!L:L)+SUMIF('8) EYB - 2, 3&amp;4 YO'!$A:$A,Summary!$A59,'8) EYB - 2, 3&amp;4 YO'!W:W)</f>
        <v>98974.975000000006</v>
      </c>
      <c r="AC59" s="87">
        <f>SUMIF('1) SB - All Schools ISB '!$C:$C,Summary!$A59,'1) SB - All Schools ISB '!U:U)+SUMIF('2) SB - Growth Fund'!$A:$A,Summary!$A59,'2) SB - Growth Fund'!Q:Q)+SUMIF('4) HNB - Special Sch, AP, ARPs'!$A:$A,Summary!$A59,'4) HNB - Special Sch, AP, ARPs'!Z:Z)+SUMIF('5) HNB - SEN Support Fund'!$A:$A,Summary!$A59,'5) HNB - SEN Support Fund'!V:V)+SUMIF('6) HNB - Mainstream Banding'!$A:$A,Summary!$A59,'6) HNB - Mainstream Banding'!P:P)+SUMIF('7) EYB&amp;HNB - EY High Needs'!$A:$A,Summary!$A59,'7) EYB&amp;HNB - EY High Needs'!L:L)+SUMIF('9) PPG 2016-17'!$A:$A,Summary!$A59,'9) PPG 2016-17'!P:P)+SUMIF('10) EFA 2016-17'!$A:$A,Summary!$A59,'10) EFA 2016-17'!O:O)+SUMIF('3) SB - One Off Reserve'!$A:$A,Summary!$A59,'3) SB - One Off Reserve'!M:M)+SUMIF('8) EYB - 2, 3&amp;4 YO'!$A:$A,Summary!$A59,'8) EYB - 2, 3&amp;4 YO'!X:X)</f>
        <v>98974.975000000006</v>
      </c>
      <c r="AD59" s="87">
        <f>SUMIF('1) SB - All Schools ISB '!$C:$C,Summary!$A59,'1) SB - All Schools ISB '!V:V)+SUMIF('2) SB - Growth Fund'!$A:$A,Summary!$A59,'2) SB - Growth Fund'!R:R)+SUMIF('4) HNB - Special Sch, AP, ARPs'!$A:$A,Summary!$A59,'4) HNB - Special Sch, AP, ARPs'!AA:AA)+SUMIF('5) HNB - SEN Support Fund'!$A:$A,Summary!$A59,'5) HNB - SEN Support Fund'!W:W)+SUMIF('6) HNB - Mainstream Banding'!$A:$A,Summary!$A59,'6) HNB - Mainstream Banding'!Q:Q)+SUMIF('7) EYB&amp;HNB - EY High Needs'!$A:$A,Summary!$A59,'7) EYB&amp;HNB - EY High Needs'!M:M)+SUMIF('9) PPG 2016-17'!$A:$A,Summary!$A59,'9) PPG 2016-17'!Q:Q)+SUMIF('10) EFA 2016-17'!$A:$A,Summary!$A59,'10) EFA 2016-17'!P:P)+SUMIF('3) SB - One Off Reserve'!$A:$A,Summary!$A59,'3) SB - One Off Reserve'!N:N)+SUMIF('8) EYB - 2, 3&amp;4 YO'!$A:$A,Summary!$A59,'8) EYB - 2, 3&amp;4 YO'!Y:Y)</f>
        <v>98974.975000000006</v>
      </c>
      <c r="AE59" s="87">
        <f>SUMIF('1) SB - All Schools ISB '!$C:$C,Summary!$A59,'1) SB - All Schools ISB '!W:W)+SUMIF('2) SB - Growth Fund'!$A:$A,Summary!$A59,'2) SB - Growth Fund'!S:S)+SUMIF('4) HNB - Special Sch, AP, ARPs'!$A:$A,Summary!$A59,'4) HNB - Special Sch, AP, ARPs'!AB:AB)+SUMIF('5) HNB - SEN Support Fund'!$A:$A,Summary!$A59,'5) HNB - SEN Support Fund'!X:X)+SUMIF('6) HNB - Mainstream Banding'!$A:$A,Summary!$A59,'6) HNB - Mainstream Banding'!R:R)+SUMIF('7) EYB&amp;HNB - EY High Needs'!$A:$A,Summary!$A59,'7) EYB&amp;HNB - EY High Needs'!N:N)+SUMIF('9) PPG 2016-17'!$A:$A,Summary!$A59,'9) PPG 2016-17'!R:R)+SUMIF('10) EFA 2016-17'!$A:$A,Summary!$A59,'10) EFA 2016-17'!Q:Q)+SUMIF('3) SB - One Off Reserve'!$A:$A,Summary!$A59,'3) SB - One Off Reserve'!O:O)+SUMIF('8) EYB - 2, 3&amp;4 YO'!$A:$A,Summary!$A59,'8) EYB - 2, 3&amp;4 YO'!Z:Z)</f>
        <v>95893.225000000006</v>
      </c>
      <c r="AG59" s="96">
        <v>2068140</v>
      </c>
      <c r="AH59" s="223">
        <v>2086467</v>
      </c>
      <c r="AI59" s="223">
        <f t="shared" si="3"/>
        <v>2086467</v>
      </c>
      <c r="AJ59" s="56">
        <f t="shared" si="4"/>
        <v>0</v>
      </c>
    </row>
    <row r="60" spans="1:36" ht="15" x14ac:dyDescent="0.25">
      <c r="A60" s="7">
        <v>3072153</v>
      </c>
      <c r="B60" s="37" t="s">
        <v>324</v>
      </c>
      <c r="C60" s="96">
        <f>SUMIF('1) SB - All Schools ISB '!C:C,Summary!A60,'1) SB - All Schools ISB '!K:K)</f>
        <v>1933762.2882450346</v>
      </c>
      <c r="D60" s="41">
        <f>SUMIF('4) HNB - Special Sch, AP, ARPs'!A:A,Summary!A60,'4) HNB - Special Sch, AP, ARPs'!C:C)</f>
        <v>0</v>
      </c>
      <c r="E60" s="90">
        <f t="shared" si="0"/>
        <v>1933762.2882450346</v>
      </c>
      <c r="F60" s="88"/>
      <c r="G60" s="91">
        <f>SUMIF('6) HNB - Mainstream Banding'!A:A,Summary!A60,'6) HNB - Mainstream Banding'!E:E)</f>
        <v>6674.0396153846159</v>
      </c>
      <c r="H60" s="41">
        <f>SUMIF('4) HNB - Special Sch, AP, ARPs'!A:A,Summary!A60,'4) HNB - Special Sch, AP, ARPs'!E:E)+SUMIF('4) HNB - Special Sch, AP, ARPs'!A:A,Summary!A60,'4) HNB - Special Sch, AP, ARPs'!F:F)</f>
        <v>0</v>
      </c>
      <c r="I60" s="41">
        <f>SUMIF('5) HNB - SEN Support Fund'!A:A,Summary!A60,'5) HNB - SEN Support Fund'!L:L)</f>
        <v>0</v>
      </c>
      <c r="J60" s="41"/>
      <c r="K60" s="96">
        <f>SUMIF('8) EYB - 2, 3&amp;4 YO'!A:A,A60,'8) EYB - 2, 3&amp;4 YO'!N:N)</f>
        <v>111665.99999999999</v>
      </c>
      <c r="L60" s="96">
        <f>SUMIF('2) SB - Growth Fund'!A:A,Summary!A60,'2) SB - Growth Fund'!G:G)</f>
        <v>0</v>
      </c>
      <c r="M60" s="96">
        <f>SUMIF('3) SB - One Off Reserve'!A:A,Summary!A60,'3) SB - One Off Reserve'!D:D)</f>
        <v>4173.5245172909017</v>
      </c>
      <c r="N60" s="96">
        <f>SUMIF('10) EFA 2016-17'!A:A,Summary!A60,'10) EFA 2016-17'!C:C)</f>
        <v>0</v>
      </c>
      <c r="O60" s="96">
        <f>SUMIF('10) EFA 2016-17'!A:A,Summary!A60,'10) EFA 2016-17'!D:D)</f>
        <v>0</v>
      </c>
      <c r="P60" s="96">
        <f>SUMIF('9) PPG 2016-17'!A:A,Summary!A60,'9) PPG 2016-17'!F:F)</f>
        <v>219120</v>
      </c>
      <c r="Q60" s="96">
        <f t="shared" si="1"/>
        <v>341633.56413267553</v>
      </c>
      <c r="R60" s="88"/>
      <c r="S60" s="96">
        <f t="shared" si="2"/>
        <v>2275395.8523777099</v>
      </c>
      <c r="T60" s="87">
        <f>SUMIF('1) SB - All Schools ISB '!$C:$C,Summary!$A60,'1) SB - All Schools ISB '!L:L)+SUMIF('2) SB - Growth Fund'!$A:$A,Summary!$A60,'2) SB - Growth Fund'!H:H)+SUMIF('4) HNB - Special Sch, AP, ARPs'!$A:$A,Summary!$A60,'4) HNB - Special Sch, AP, ARPs'!Q:Q)+SUMIF('5) HNB - SEN Support Fund'!$A:$A,Summary!$A60,'5) HNB - SEN Support Fund'!M:M)+SUMIF('6) HNB - Mainstream Banding'!$A:$A,Summary!$A60,'6) HNB - Mainstream Banding'!G:G)+SUMIF('7) EYB&amp;HNB - EY High Needs'!$A:$A,Summary!$A60,'7) EYB&amp;HNB - EY High Needs'!C:C)+SUMIF('9) PPG 2016-17'!$A:$A,Summary!$A60,'9) PPG 2016-17'!G:G)+SUMIF('10) EFA 2016-17'!$A:$A,Summary!$A60,'10) EFA 2016-17'!F:F)+SUMIF('3) SB - One Off Reserve'!$A:$A,Summary!$A60,'3) SB - One Off Reserve'!D:D)+SUMIF('8) EYB - 2, 3&amp;4 YO'!$A:$A,Summary!$A60,'8) EYB - 2, 3&amp;4 YO'!O:O)</f>
        <v>265364.09222123912</v>
      </c>
      <c r="U60" s="87">
        <f>SUMIF('1) SB - All Schools ISB '!$C:$C,Summary!$A60,'1) SB - All Schools ISB '!M:M)+SUMIF('2) SB - Growth Fund'!$A:$A,Summary!$A60,'2) SB - Growth Fund'!I:I)+SUMIF('4) HNB - Special Sch, AP, ARPs'!$A:$A,Summary!$A60,'4) HNB - Special Sch, AP, ARPs'!R:R)+SUMIF('5) HNB - SEN Support Fund'!$A:$A,Summary!$A60,'5) HNB - SEN Support Fund'!N:N)+SUMIF('6) HNB - Mainstream Banding'!$A:$A,Summary!$A60,'6) HNB - Mainstream Banding'!H:H)+SUMIF('7) EYB&amp;HNB - EY High Needs'!$A:$A,Summary!$A60,'7) EYB&amp;HNB - EY High Needs'!D:D)+SUMIF('9) PPG 2016-17'!$A:$A,Summary!$A60,'9) PPG 2016-17'!H:H)+SUMIF('10) EFA 2016-17'!$A:$A,Summary!$A60,'10) EFA 2016-17'!G:G)+SUMIF('3) SB - One Off Reserve'!$A:$A,Summary!$A60,'3) SB - One Off Reserve'!E:E)+SUMIF('8) EYB - 2, 3&amp;4 YO'!$A:$A,Summary!$A60,'8) EYB - 2, 3&amp;4 YO'!P:P)</f>
        <v>193053.89786813565</v>
      </c>
      <c r="V60" s="87">
        <f>SUMIF('1) SB - All Schools ISB '!$C:$C,Summary!$A60,'1) SB - All Schools ISB '!N:N)+SUMIF('2) SB - Growth Fund'!$A:$A,Summary!$A60,'2) SB - Growth Fund'!J:J)+SUMIF('4) HNB - Special Sch, AP, ARPs'!$A:$A,Summary!$A60,'4) HNB - Special Sch, AP, ARPs'!S:S)+SUMIF('5) HNB - SEN Support Fund'!$A:$A,Summary!$A60,'5) HNB - SEN Support Fund'!O:O)+SUMIF('6) HNB - Mainstream Banding'!$A:$A,Summary!$A60,'6) HNB - Mainstream Banding'!I:I)+SUMIF('7) EYB&amp;HNB - EY High Needs'!$A:$A,Summary!$A60,'7) EYB&amp;HNB - EY High Needs'!E:E)+SUMIF('9) PPG 2016-17'!$A:$A,Summary!$A60,'9) PPG 2016-17'!I:I)+SUMIF('10) EFA 2016-17'!$A:$A,Summary!$A60,'10) EFA 2016-17'!H:H)+SUMIF('3) SB - One Off Reserve'!$A:$A,Summary!$A60,'3) SB - One Off Reserve'!F:F)+SUMIF('8) EYB - 2, 3&amp;4 YO'!$A:$A,Summary!$A60,'8) EYB - 2, 3&amp;4 YO'!Q:Q)</f>
        <v>193053.89786813565</v>
      </c>
      <c r="W60" s="87">
        <f>SUMIF('1) SB - All Schools ISB '!$C:$C,Summary!$A60,'1) SB - All Schools ISB '!O:O)+SUMIF('2) SB - Growth Fund'!$A:$A,Summary!$A60,'2) SB - Growth Fund'!K:K)+SUMIF('4) HNB - Special Sch, AP, ARPs'!$A:$A,Summary!$A60,'4) HNB - Special Sch, AP, ARPs'!T:T)+SUMIF('5) HNB - SEN Support Fund'!$A:$A,Summary!$A60,'5) HNB - SEN Support Fund'!P:P)+SUMIF('6) HNB - Mainstream Banding'!$A:$A,Summary!$A60,'6) HNB - Mainstream Banding'!J:J)+SUMIF('7) EYB&amp;HNB - EY High Needs'!$A:$A,Summary!$A60,'7) EYB&amp;HNB - EY High Needs'!F:F)+SUMIF('9) PPG 2016-17'!$A:$A,Summary!$A60,'9) PPG 2016-17'!J:J)+SUMIF('10) EFA 2016-17'!$A:$A,Summary!$A60,'10) EFA 2016-17'!I:I)+SUMIF('3) SB - One Off Reserve'!$A:$A,Summary!$A60,'3) SB - One Off Reserve'!G:G)+SUMIF('8) EYB - 2, 3&amp;4 YO'!$A:$A,Summary!$A60,'8) EYB - 2, 3&amp;4 YO'!R:R)</f>
        <v>193053.89786813565</v>
      </c>
      <c r="X60" s="87">
        <f>SUMIF('1) SB - All Schools ISB '!$C:$C,Summary!$A60,'1) SB - All Schools ISB '!P:P)+SUMIF('2) SB - Growth Fund'!$A:$A,Summary!$A60,'2) SB - Growth Fund'!L:L)+SUMIF('4) HNB - Special Sch, AP, ARPs'!$A:$A,Summary!$A60,'4) HNB - Special Sch, AP, ARPs'!U:U)+SUMIF('5) HNB - SEN Support Fund'!$A:$A,Summary!$A60,'5) HNB - SEN Support Fund'!Q:Q)+SUMIF('6) HNB - Mainstream Banding'!$A:$A,Summary!$A60,'6) HNB - Mainstream Banding'!K:K)+SUMIF('7) EYB&amp;HNB - EY High Needs'!$A:$A,Summary!$A60,'7) EYB&amp;HNB - EY High Needs'!G:G)+SUMIF('9) PPG 2016-17'!$A:$A,Summary!$A60,'9) PPG 2016-17'!K:K)+SUMIF('10) EFA 2016-17'!$A:$A,Summary!$A60,'10) EFA 2016-17'!J:J)+SUMIF('3) SB - One Off Reserve'!$A:$A,Summary!$A60,'3) SB - One Off Reserve'!H:H)+SUMIF('8) EYB - 2, 3&amp;4 YO'!$A:$A,Summary!$A60,'8) EYB - 2, 3&amp;4 YO'!S:S)</f>
        <v>193053.89786813565</v>
      </c>
      <c r="Y60" s="87">
        <f>SUMIF('1) SB - All Schools ISB '!$C:$C,Summary!$A60,'1) SB - All Schools ISB '!Q:Q)+SUMIF('2) SB - Growth Fund'!$A:$A,Summary!$A60,'2) SB - Growth Fund'!M:M)+SUMIF('4) HNB - Special Sch, AP, ARPs'!$A:$A,Summary!$A60,'4) HNB - Special Sch, AP, ARPs'!V:V)+SUMIF('5) HNB - SEN Support Fund'!$A:$A,Summary!$A60,'5) HNB - SEN Support Fund'!R:R)+SUMIF('6) HNB - Mainstream Banding'!$A:$A,Summary!$A60,'6) HNB - Mainstream Banding'!L:L)+SUMIF('7) EYB&amp;HNB - EY High Needs'!$A:$A,Summary!$A60,'7) EYB&amp;HNB - EY High Needs'!H:H)+SUMIF('9) PPG 2016-17'!$A:$A,Summary!$A60,'9) PPG 2016-17'!L:L)+SUMIF('10) EFA 2016-17'!$A:$A,Summary!$A60,'10) EFA 2016-17'!K:K)+SUMIF('3) SB - One Off Reserve'!$A:$A,Summary!$A60,'3) SB - One Off Reserve'!I:I)+SUMIF('8) EYB - 2, 3&amp;4 YO'!$A:$A,Summary!$A60,'8) EYB - 2, 3&amp;4 YO'!T:T)</f>
        <v>193053.89786813565</v>
      </c>
      <c r="Z60" s="87">
        <f>SUMIF('1) SB - All Schools ISB '!$C:$C,Summary!$A60,'1) SB - All Schools ISB '!R:R)+SUMIF('2) SB - Growth Fund'!$A:$A,Summary!$A60,'2) SB - Growth Fund'!N:N)+SUMIF('4) HNB - Special Sch, AP, ARPs'!$A:$A,Summary!$A60,'4) HNB - Special Sch, AP, ARPs'!W:W)+SUMIF('5) HNB - SEN Support Fund'!$A:$A,Summary!$A60,'5) HNB - SEN Support Fund'!S:S)+SUMIF('6) HNB - Mainstream Banding'!$A:$A,Summary!$A60,'6) HNB - Mainstream Banding'!M:M)+SUMIF('7) EYB&amp;HNB - EY High Needs'!$A:$A,Summary!$A60,'7) EYB&amp;HNB - EY High Needs'!I:I)+SUMIF('9) PPG 2016-17'!$A:$A,Summary!$A60,'9) PPG 2016-17'!M:M)+SUMIF('10) EFA 2016-17'!$A:$A,Summary!$A60,'10) EFA 2016-17'!L:L)+SUMIF('3) SB - One Off Reserve'!$A:$A,Summary!$A60,'3) SB - One Off Reserve'!J:J)+SUMIF('8) EYB - 2, 3&amp;4 YO'!$A:$A,Summary!$A60,'8) EYB - 2, 3&amp;4 YO'!U:U)</f>
        <v>193053.89786813565</v>
      </c>
      <c r="AA60" s="87">
        <f>SUMIF('1) SB - All Schools ISB '!$C:$C,Summary!$A60,'1) SB - All Schools ISB '!S:S)+SUMIF('2) SB - Growth Fund'!$A:$A,Summary!$A60,'2) SB - Growth Fund'!O:O)+SUMIF('4) HNB - Special Sch, AP, ARPs'!$A:$A,Summary!$A60,'4) HNB - Special Sch, AP, ARPs'!X:X)+SUMIF('5) HNB - SEN Support Fund'!$A:$A,Summary!$A60,'5) HNB - SEN Support Fund'!T:T)+SUMIF('6) HNB - Mainstream Banding'!$A:$A,Summary!$A60,'6) HNB - Mainstream Banding'!N:N)+SUMIF('7) EYB&amp;HNB - EY High Needs'!$A:$A,Summary!$A60,'7) EYB&amp;HNB - EY High Needs'!J:J)+SUMIF('9) PPG 2016-17'!$A:$A,Summary!$A60,'9) PPG 2016-17'!N:N)+SUMIF('10) EFA 2016-17'!$A:$A,Summary!$A60,'10) EFA 2016-17'!M:M)+SUMIF('3) SB - One Off Reserve'!$A:$A,Summary!$A60,'3) SB - One Off Reserve'!K:K)+SUMIF('8) EYB - 2, 3&amp;4 YO'!$A:$A,Summary!$A60,'8) EYB - 2, 3&amp;4 YO'!V:V)</f>
        <v>193053.89786813565</v>
      </c>
      <c r="AB60" s="87">
        <f>SUMIF('1) SB - All Schools ISB '!$C:$C,Summary!$A60,'1) SB - All Schools ISB '!T:T)+SUMIF('2) SB - Growth Fund'!$A:$A,Summary!$A60,'2) SB - Growth Fund'!P:P)+SUMIF('4) HNB - Special Sch, AP, ARPs'!$A:$A,Summary!$A60,'4) HNB - Special Sch, AP, ARPs'!Y:Y)+SUMIF('5) HNB - SEN Support Fund'!$A:$A,Summary!$A60,'5) HNB - SEN Support Fund'!U:U)+SUMIF('6) HNB - Mainstream Banding'!$A:$A,Summary!$A60,'6) HNB - Mainstream Banding'!O:O)+SUMIF('7) EYB&amp;HNB - EY High Needs'!$A:$A,Summary!$A60,'7) EYB&amp;HNB - EY High Needs'!K:K)+SUMIF('9) PPG 2016-17'!$A:$A,Summary!$A60,'9) PPG 2016-17'!O:O)+SUMIF('10) EFA 2016-17'!$A:$A,Summary!$A60,'10) EFA 2016-17'!N:N)+SUMIF('3) SB - One Off Reserve'!$A:$A,Summary!$A60,'3) SB - One Off Reserve'!L:L)+SUMIF('8) EYB - 2, 3&amp;4 YO'!$A:$A,Summary!$A60,'8) EYB - 2, 3&amp;4 YO'!W:W)</f>
        <v>193053.89786813565</v>
      </c>
      <c r="AC60" s="87">
        <f>SUMIF('1) SB - All Schools ISB '!$C:$C,Summary!$A60,'1) SB - All Schools ISB '!U:U)+SUMIF('2) SB - Growth Fund'!$A:$A,Summary!$A60,'2) SB - Growth Fund'!Q:Q)+SUMIF('4) HNB - Special Sch, AP, ARPs'!$A:$A,Summary!$A60,'4) HNB - Special Sch, AP, ARPs'!Z:Z)+SUMIF('5) HNB - SEN Support Fund'!$A:$A,Summary!$A60,'5) HNB - SEN Support Fund'!V:V)+SUMIF('6) HNB - Mainstream Banding'!$A:$A,Summary!$A60,'6) HNB - Mainstream Banding'!P:P)+SUMIF('7) EYB&amp;HNB - EY High Needs'!$A:$A,Summary!$A60,'7) EYB&amp;HNB - EY High Needs'!L:L)+SUMIF('9) PPG 2016-17'!$A:$A,Summary!$A60,'9) PPG 2016-17'!P:P)+SUMIF('10) EFA 2016-17'!$A:$A,Summary!$A60,'10) EFA 2016-17'!O:O)+SUMIF('3) SB - One Off Reserve'!$A:$A,Summary!$A60,'3) SB - One Off Reserve'!M:M)+SUMIF('8) EYB - 2, 3&amp;4 YO'!$A:$A,Summary!$A60,'8) EYB - 2, 3&amp;4 YO'!X:X)</f>
        <v>193053.89786813565</v>
      </c>
      <c r="AD60" s="87">
        <f>SUMIF('1) SB - All Schools ISB '!$C:$C,Summary!$A60,'1) SB - All Schools ISB '!V:V)+SUMIF('2) SB - Growth Fund'!$A:$A,Summary!$A60,'2) SB - Growth Fund'!R:R)+SUMIF('4) HNB - Special Sch, AP, ARPs'!$A:$A,Summary!$A60,'4) HNB - Special Sch, AP, ARPs'!AA:AA)+SUMIF('5) HNB - SEN Support Fund'!$A:$A,Summary!$A60,'5) HNB - SEN Support Fund'!W:W)+SUMIF('6) HNB - Mainstream Banding'!$A:$A,Summary!$A60,'6) HNB - Mainstream Banding'!Q:Q)+SUMIF('7) EYB&amp;HNB - EY High Needs'!$A:$A,Summary!$A60,'7) EYB&amp;HNB - EY High Needs'!M:M)+SUMIF('9) PPG 2016-17'!$A:$A,Summary!$A60,'9) PPG 2016-17'!Q:Q)+SUMIF('10) EFA 2016-17'!$A:$A,Summary!$A60,'10) EFA 2016-17'!P:P)+SUMIF('3) SB - One Off Reserve'!$A:$A,Summary!$A60,'3) SB - One Off Reserve'!N:N)+SUMIF('8) EYB - 2, 3&amp;4 YO'!$A:$A,Summary!$A60,'8) EYB - 2, 3&amp;4 YO'!Y:Y)</f>
        <v>193053.89786813565</v>
      </c>
      <c r="AE60" s="87">
        <f>SUMIF('1) SB - All Schools ISB '!$C:$C,Summary!$A60,'1) SB - All Schools ISB '!W:W)+SUMIF('2) SB - Growth Fund'!$A:$A,Summary!$A60,'2) SB - Growth Fund'!S:S)+SUMIF('4) HNB - Special Sch, AP, ARPs'!$A:$A,Summary!$A60,'4) HNB - Special Sch, AP, ARPs'!AB:AB)+SUMIF('5) HNB - SEN Support Fund'!$A:$A,Summary!$A60,'5) HNB - SEN Support Fund'!X:X)+SUMIF('6) HNB - Mainstream Banding'!$A:$A,Summary!$A60,'6) HNB - Mainstream Banding'!R:R)+SUMIF('7) EYB&amp;HNB - EY High Needs'!$A:$A,Summary!$A60,'7) EYB&amp;HNB - EY High Needs'!N:N)+SUMIF('9) PPG 2016-17'!$A:$A,Summary!$A60,'9) PPG 2016-17'!R:R)+SUMIF('10) EFA 2016-17'!$A:$A,Summary!$A60,'10) EFA 2016-17'!Q:Q)+SUMIF('3) SB - One Off Reserve'!$A:$A,Summary!$A60,'3) SB - One Off Reserve'!O:O)+SUMIF('8) EYB - 2, 3&amp;4 YO'!$A:$A,Summary!$A60,'8) EYB - 2, 3&amp;4 YO'!Z:Z)</f>
        <v>79492.78147511468</v>
      </c>
      <c r="AG60" s="96">
        <v>2275395.8523777099</v>
      </c>
      <c r="AH60" s="223">
        <v>2275395.8523777099</v>
      </c>
      <c r="AI60" s="223">
        <f t="shared" si="3"/>
        <v>2275395.8523777099</v>
      </c>
      <c r="AJ60" s="56">
        <f t="shared" si="4"/>
        <v>0</v>
      </c>
    </row>
    <row r="61" spans="1:36" ht="15" x14ac:dyDescent="0.25">
      <c r="A61" s="7">
        <v>3072173</v>
      </c>
      <c r="B61" s="37" t="s">
        <v>325</v>
      </c>
      <c r="C61" s="96">
        <f>SUMIF('1) SB - All Schools ISB '!C:C,Summary!A61,'1) SB - All Schools ISB '!K:K)</f>
        <v>2598669.8068749974</v>
      </c>
      <c r="D61" s="41">
        <f>SUMIF('4) HNB - Special Sch, AP, ARPs'!A:A,Summary!A61,'4) HNB - Special Sch, AP, ARPs'!C:C)</f>
        <v>0</v>
      </c>
      <c r="E61" s="90">
        <f t="shared" si="0"/>
        <v>2598669.8068749974</v>
      </c>
      <c r="F61" s="88"/>
      <c r="G61" s="91">
        <f>SUMIF('6) HNB - Mainstream Banding'!A:A,Summary!A61,'6) HNB - Mainstream Banding'!E:E)</f>
        <v>47733</v>
      </c>
      <c r="H61" s="41">
        <f>SUMIF('4) HNB - Special Sch, AP, ARPs'!A:A,Summary!A61,'4) HNB - Special Sch, AP, ARPs'!E:E)+SUMIF('4) HNB - Special Sch, AP, ARPs'!A:A,Summary!A61,'4) HNB - Special Sch, AP, ARPs'!F:F)</f>
        <v>0</v>
      </c>
      <c r="I61" s="41">
        <f>SUMIF('5) HNB - SEN Support Fund'!A:A,Summary!A61,'5) HNB - SEN Support Fund'!L:L)</f>
        <v>0</v>
      </c>
      <c r="J61" s="41"/>
      <c r="K61" s="96">
        <f>SUMIF('8) EYB - 2, 3&amp;4 YO'!A:A,A61,'8) EYB - 2, 3&amp;4 YO'!N:N)</f>
        <v>170183</v>
      </c>
      <c r="L61" s="96">
        <f>SUMIF('2) SB - Growth Fund'!A:A,Summary!A61,'2) SB - Growth Fund'!G:G)</f>
        <v>0</v>
      </c>
      <c r="M61" s="96">
        <f>SUMIF('3) SB - One Off Reserve'!A:A,Summary!A61,'3) SB - One Off Reserve'!D:D)</f>
        <v>6365.1492009939129</v>
      </c>
      <c r="N61" s="96">
        <f>SUMIF('10) EFA 2016-17'!A:A,Summary!A61,'10) EFA 2016-17'!C:C)</f>
        <v>0</v>
      </c>
      <c r="O61" s="96">
        <f>SUMIF('10) EFA 2016-17'!A:A,Summary!A61,'10) EFA 2016-17'!D:D)</f>
        <v>0</v>
      </c>
      <c r="P61" s="96">
        <f>SUMIF('9) PPG 2016-17'!A:A,Summary!A61,'9) PPG 2016-17'!F:F)</f>
        <v>187440</v>
      </c>
      <c r="Q61" s="96">
        <f t="shared" si="1"/>
        <v>411721.14920099394</v>
      </c>
      <c r="R61" s="88"/>
      <c r="S61" s="96">
        <f t="shared" si="2"/>
        <v>3010390.9560759915</v>
      </c>
      <c r="T61" s="87">
        <f>SUMIF('1) SB - All Schools ISB '!$C:$C,Summary!$A61,'1) SB - All Schools ISB '!L:L)+SUMIF('2) SB - Growth Fund'!$A:$A,Summary!$A61,'2) SB - Growth Fund'!H:H)+SUMIF('4) HNB - Special Sch, AP, ARPs'!$A:$A,Summary!$A61,'4) HNB - Special Sch, AP, ARPs'!Q:Q)+SUMIF('5) HNB - SEN Support Fund'!$A:$A,Summary!$A61,'5) HNB - SEN Support Fund'!M:M)+SUMIF('6) HNB - Mainstream Banding'!$A:$A,Summary!$A61,'6) HNB - Mainstream Banding'!G:G)+SUMIF('7) EYB&amp;HNB - EY High Needs'!$A:$A,Summary!$A61,'7) EYB&amp;HNB - EY High Needs'!C:C)+SUMIF('9) PPG 2016-17'!$A:$A,Summary!$A61,'9) PPG 2016-17'!G:G)+SUMIF('10) EFA 2016-17'!$A:$A,Summary!$A61,'10) EFA 2016-17'!F:F)+SUMIF('3) SB - One Off Reserve'!$A:$A,Summary!$A61,'3) SB - One Off Reserve'!D:D)+SUMIF('8) EYB - 2, 3&amp;4 YO'!$A:$A,Summary!$A61,'8) EYB - 2, 3&amp;4 YO'!O:O)</f>
        <v>351828.11699161859</v>
      </c>
      <c r="U61" s="87">
        <f>SUMIF('1) SB - All Schools ISB '!$C:$C,Summary!$A61,'1) SB - All Schools ISB '!M:M)+SUMIF('2) SB - Growth Fund'!$A:$A,Summary!$A61,'2) SB - Growth Fund'!I:I)+SUMIF('4) HNB - Special Sch, AP, ARPs'!$A:$A,Summary!$A61,'4) HNB - Special Sch, AP, ARPs'!R:R)+SUMIF('5) HNB - SEN Support Fund'!$A:$A,Summary!$A61,'5) HNB - SEN Support Fund'!N:N)+SUMIF('6) HNB - Mainstream Banding'!$A:$A,Summary!$A61,'6) HNB - Mainstream Banding'!H:H)+SUMIF('7) EYB&amp;HNB - EY High Needs'!$A:$A,Summary!$A61,'7) EYB&amp;HNB - EY High Needs'!D:D)+SUMIF('9) PPG 2016-17'!$A:$A,Summary!$A61,'9) PPG 2016-17'!H:H)+SUMIF('10) EFA 2016-17'!$A:$A,Summary!$A61,'10) EFA 2016-17'!G:G)+SUMIF('3) SB - One Off Reserve'!$A:$A,Summary!$A61,'3) SB - One Off Reserve'!E:E)+SUMIF('8) EYB - 2, 3&amp;4 YO'!$A:$A,Summary!$A61,'8) EYB - 2, 3&amp;4 YO'!P:P)</f>
        <v>255342.19358437479</v>
      </c>
      <c r="V61" s="87">
        <f>SUMIF('1) SB - All Schools ISB '!$C:$C,Summary!$A61,'1) SB - All Schools ISB '!N:N)+SUMIF('2) SB - Growth Fund'!$A:$A,Summary!$A61,'2) SB - Growth Fund'!J:J)+SUMIF('4) HNB - Special Sch, AP, ARPs'!$A:$A,Summary!$A61,'4) HNB - Special Sch, AP, ARPs'!S:S)+SUMIF('5) HNB - SEN Support Fund'!$A:$A,Summary!$A61,'5) HNB - SEN Support Fund'!O:O)+SUMIF('6) HNB - Mainstream Banding'!$A:$A,Summary!$A61,'6) HNB - Mainstream Banding'!I:I)+SUMIF('7) EYB&amp;HNB - EY High Needs'!$A:$A,Summary!$A61,'7) EYB&amp;HNB - EY High Needs'!E:E)+SUMIF('9) PPG 2016-17'!$A:$A,Summary!$A61,'9) PPG 2016-17'!I:I)+SUMIF('10) EFA 2016-17'!$A:$A,Summary!$A61,'10) EFA 2016-17'!H:H)+SUMIF('3) SB - One Off Reserve'!$A:$A,Summary!$A61,'3) SB - One Off Reserve'!F:F)+SUMIF('8) EYB - 2, 3&amp;4 YO'!$A:$A,Summary!$A61,'8) EYB - 2, 3&amp;4 YO'!Q:Q)</f>
        <v>255342.19358437479</v>
      </c>
      <c r="W61" s="87">
        <f>SUMIF('1) SB - All Schools ISB '!$C:$C,Summary!$A61,'1) SB - All Schools ISB '!O:O)+SUMIF('2) SB - Growth Fund'!$A:$A,Summary!$A61,'2) SB - Growth Fund'!K:K)+SUMIF('4) HNB - Special Sch, AP, ARPs'!$A:$A,Summary!$A61,'4) HNB - Special Sch, AP, ARPs'!T:T)+SUMIF('5) HNB - SEN Support Fund'!$A:$A,Summary!$A61,'5) HNB - SEN Support Fund'!P:P)+SUMIF('6) HNB - Mainstream Banding'!$A:$A,Summary!$A61,'6) HNB - Mainstream Banding'!J:J)+SUMIF('7) EYB&amp;HNB - EY High Needs'!$A:$A,Summary!$A61,'7) EYB&amp;HNB - EY High Needs'!F:F)+SUMIF('9) PPG 2016-17'!$A:$A,Summary!$A61,'9) PPG 2016-17'!J:J)+SUMIF('10) EFA 2016-17'!$A:$A,Summary!$A61,'10) EFA 2016-17'!I:I)+SUMIF('3) SB - One Off Reserve'!$A:$A,Summary!$A61,'3) SB - One Off Reserve'!G:G)+SUMIF('8) EYB - 2, 3&amp;4 YO'!$A:$A,Summary!$A61,'8) EYB - 2, 3&amp;4 YO'!R:R)</f>
        <v>255342.19358437479</v>
      </c>
      <c r="X61" s="87">
        <f>SUMIF('1) SB - All Schools ISB '!$C:$C,Summary!$A61,'1) SB - All Schools ISB '!P:P)+SUMIF('2) SB - Growth Fund'!$A:$A,Summary!$A61,'2) SB - Growth Fund'!L:L)+SUMIF('4) HNB - Special Sch, AP, ARPs'!$A:$A,Summary!$A61,'4) HNB - Special Sch, AP, ARPs'!U:U)+SUMIF('5) HNB - SEN Support Fund'!$A:$A,Summary!$A61,'5) HNB - SEN Support Fund'!Q:Q)+SUMIF('6) HNB - Mainstream Banding'!$A:$A,Summary!$A61,'6) HNB - Mainstream Banding'!K:K)+SUMIF('7) EYB&amp;HNB - EY High Needs'!$A:$A,Summary!$A61,'7) EYB&amp;HNB - EY High Needs'!G:G)+SUMIF('9) PPG 2016-17'!$A:$A,Summary!$A61,'9) PPG 2016-17'!K:K)+SUMIF('10) EFA 2016-17'!$A:$A,Summary!$A61,'10) EFA 2016-17'!J:J)+SUMIF('3) SB - One Off Reserve'!$A:$A,Summary!$A61,'3) SB - One Off Reserve'!H:H)+SUMIF('8) EYB - 2, 3&amp;4 YO'!$A:$A,Summary!$A61,'8) EYB - 2, 3&amp;4 YO'!S:S)</f>
        <v>255342.19358437479</v>
      </c>
      <c r="Y61" s="87">
        <f>SUMIF('1) SB - All Schools ISB '!$C:$C,Summary!$A61,'1) SB - All Schools ISB '!Q:Q)+SUMIF('2) SB - Growth Fund'!$A:$A,Summary!$A61,'2) SB - Growth Fund'!M:M)+SUMIF('4) HNB - Special Sch, AP, ARPs'!$A:$A,Summary!$A61,'4) HNB - Special Sch, AP, ARPs'!V:V)+SUMIF('5) HNB - SEN Support Fund'!$A:$A,Summary!$A61,'5) HNB - SEN Support Fund'!R:R)+SUMIF('6) HNB - Mainstream Banding'!$A:$A,Summary!$A61,'6) HNB - Mainstream Banding'!L:L)+SUMIF('7) EYB&amp;HNB - EY High Needs'!$A:$A,Summary!$A61,'7) EYB&amp;HNB - EY High Needs'!H:H)+SUMIF('9) PPG 2016-17'!$A:$A,Summary!$A61,'9) PPG 2016-17'!L:L)+SUMIF('10) EFA 2016-17'!$A:$A,Summary!$A61,'10) EFA 2016-17'!K:K)+SUMIF('3) SB - One Off Reserve'!$A:$A,Summary!$A61,'3) SB - One Off Reserve'!I:I)+SUMIF('8) EYB - 2, 3&amp;4 YO'!$A:$A,Summary!$A61,'8) EYB - 2, 3&amp;4 YO'!T:T)</f>
        <v>255342.19358437479</v>
      </c>
      <c r="Z61" s="87">
        <f>SUMIF('1) SB - All Schools ISB '!$C:$C,Summary!$A61,'1) SB - All Schools ISB '!R:R)+SUMIF('2) SB - Growth Fund'!$A:$A,Summary!$A61,'2) SB - Growth Fund'!N:N)+SUMIF('4) HNB - Special Sch, AP, ARPs'!$A:$A,Summary!$A61,'4) HNB - Special Sch, AP, ARPs'!W:W)+SUMIF('5) HNB - SEN Support Fund'!$A:$A,Summary!$A61,'5) HNB - SEN Support Fund'!S:S)+SUMIF('6) HNB - Mainstream Banding'!$A:$A,Summary!$A61,'6) HNB - Mainstream Banding'!M:M)+SUMIF('7) EYB&amp;HNB - EY High Needs'!$A:$A,Summary!$A61,'7) EYB&amp;HNB - EY High Needs'!I:I)+SUMIF('9) PPG 2016-17'!$A:$A,Summary!$A61,'9) PPG 2016-17'!M:M)+SUMIF('10) EFA 2016-17'!$A:$A,Summary!$A61,'10) EFA 2016-17'!L:L)+SUMIF('3) SB - One Off Reserve'!$A:$A,Summary!$A61,'3) SB - One Off Reserve'!J:J)+SUMIF('8) EYB - 2, 3&amp;4 YO'!$A:$A,Summary!$A61,'8) EYB - 2, 3&amp;4 YO'!U:U)</f>
        <v>255342.19358437479</v>
      </c>
      <c r="AA61" s="87">
        <f>SUMIF('1) SB - All Schools ISB '!$C:$C,Summary!$A61,'1) SB - All Schools ISB '!S:S)+SUMIF('2) SB - Growth Fund'!$A:$A,Summary!$A61,'2) SB - Growth Fund'!O:O)+SUMIF('4) HNB - Special Sch, AP, ARPs'!$A:$A,Summary!$A61,'4) HNB - Special Sch, AP, ARPs'!X:X)+SUMIF('5) HNB - SEN Support Fund'!$A:$A,Summary!$A61,'5) HNB - SEN Support Fund'!T:T)+SUMIF('6) HNB - Mainstream Banding'!$A:$A,Summary!$A61,'6) HNB - Mainstream Banding'!N:N)+SUMIF('7) EYB&amp;HNB - EY High Needs'!$A:$A,Summary!$A61,'7) EYB&amp;HNB - EY High Needs'!J:J)+SUMIF('9) PPG 2016-17'!$A:$A,Summary!$A61,'9) PPG 2016-17'!N:N)+SUMIF('10) EFA 2016-17'!$A:$A,Summary!$A61,'10) EFA 2016-17'!M:M)+SUMIF('3) SB - One Off Reserve'!$A:$A,Summary!$A61,'3) SB - One Off Reserve'!K:K)+SUMIF('8) EYB - 2, 3&amp;4 YO'!$A:$A,Summary!$A61,'8) EYB - 2, 3&amp;4 YO'!V:V)</f>
        <v>255342.19358437479</v>
      </c>
      <c r="AB61" s="87">
        <f>SUMIF('1) SB - All Schools ISB '!$C:$C,Summary!$A61,'1) SB - All Schools ISB '!T:T)+SUMIF('2) SB - Growth Fund'!$A:$A,Summary!$A61,'2) SB - Growth Fund'!P:P)+SUMIF('4) HNB - Special Sch, AP, ARPs'!$A:$A,Summary!$A61,'4) HNB - Special Sch, AP, ARPs'!Y:Y)+SUMIF('5) HNB - SEN Support Fund'!$A:$A,Summary!$A61,'5) HNB - SEN Support Fund'!U:U)+SUMIF('6) HNB - Mainstream Banding'!$A:$A,Summary!$A61,'6) HNB - Mainstream Banding'!O:O)+SUMIF('7) EYB&amp;HNB - EY High Needs'!$A:$A,Summary!$A61,'7) EYB&amp;HNB - EY High Needs'!K:K)+SUMIF('9) PPG 2016-17'!$A:$A,Summary!$A61,'9) PPG 2016-17'!O:O)+SUMIF('10) EFA 2016-17'!$A:$A,Summary!$A61,'10) EFA 2016-17'!N:N)+SUMIF('3) SB - One Off Reserve'!$A:$A,Summary!$A61,'3) SB - One Off Reserve'!L:L)+SUMIF('8) EYB - 2, 3&amp;4 YO'!$A:$A,Summary!$A61,'8) EYB - 2, 3&amp;4 YO'!W:W)</f>
        <v>255342.19358437479</v>
      </c>
      <c r="AC61" s="87">
        <f>SUMIF('1) SB - All Schools ISB '!$C:$C,Summary!$A61,'1) SB - All Schools ISB '!U:U)+SUMIF('2) SB - Growth Fund'!$A:$A,Summary!$A61,'2) SB - Growth Fund'!Q:Q)+SUMIF('4) HNB - Special Sch, AP, ARPs'!$A:$A,Summary!$A61,'4) HNB - Special Sch, AP, ARPs'!Z:Z)+SUMIF('5) HNB - SEN Support Fund'!$A:$A,Summary!$A61,'5) HNB - SEN Support Fund'!V:V)+SUMIF('6) HNB - Mainstream Banding'!$A:$A,Summary!$A61,'6) HNB - Mainstream Banding'!P:P)+SUMIF('7) EYB&amp;HNB - EY High Needs'!$A:$A,Summary!$A61,'7) EYB&amp;HNB - EY High Needs'!L:L)+SUMIF('9) PPG 2016-17'!$A:$A,Summary!$A61,'9) PPG 2016-17'!P:P)+SUMIF('10) EFA 2016-17'!$A:$A,Summary!$A61,'10) EFA 2016-17'!O:O)+SUMIF('3) SB - One Off Reserve'!$A:$A,Summary!$A61,'3) SB - One Off Reserve'!M:M)+SUMIF('8) EYB - 2, 3&amp;4 YO'!$A:$A,Summary!$A61,'8) EYB - 2, 3&amp;4 YO'!X:X)</f>
        <v>255342.19358437479</v>
      </c>
      <c r="AD61" s="87">
        <f>SUMIF('1) SB - All Schools ISB '!$C:$C,Summary!$A61,'1) SB - All Schools ISB '!V:V)+SUMIF('2) SB - Growth Fund'!$A:$A,Summary!$A61,'2) SB - Growth Fund'!R:R)+SUMIF('4) HNB - Special Sch, AP, ARPs'!$A:$A,Summary!$A61,'4) HNB - Special Sch, AP, ARPs'!AA:AA)+SUMIF('5) HNB - SEN Support Fund'!$A:$A,Summary!$A61,'5) HNB - SEN Support Fund'!W:W)+SUMIF('6) HNB - Mainstream Banding'!$A:$A,Summary!$A61,'6) HNB - Mainstream Banding'!Q:Q)+SUMIF('7) EYB&amp;HNB - EY High Needs'!$A:$A,Summary!$A61,'7) EYB&amp;HNB - EY High Needs'!M:M)+SUMIF('9) PPG 2016-17'!$A:$A,Summary!$A61,'9) PPG 2016-17'!Q:Q)+SUMIF('10) EFA 2016-17'!$A:$A,Summary!$A61,'10) EFA 2016-17'!P:P)+SUMIF('3) SB - One Off Reserve'!$A:$A,Summary!$A61,'3) SB - One Off Reserve'!N:N)+SUMIF('8) EYB - 2, 3&amp;4 YO'!$A:$A,Summary!$A61,'8) EYB - 2, 3&amp;4 YO'!Y:Y)</f>
        <v>255342.19358437479</v>
      </c>
      <c r="AE61" s="87">
        <f>SUMIF('1) SB - All Schools ISB '!$C:$C,Summary!$A61,'1) SB - All Schools ISB '!W:W)+SUMIF('2) SB - Growth Fund'!$A:$A,Summary!$A61,'2) SB - Growth Fund'!S:S)+SUMIF('4) HNB - Special Sch, AP, ARPs'!$A:$A,Summary!$A61,'4) HNB - Special Sch, AP, ARPs'!AB:AB)+SUMIF('5) HNB - SEN Support Fund'!$A:$A,Summary!$A61,'5) HNB - SEN Support Fund'!X:X)+SUMIF('6) HNB - Mainstream Banding'!$A:$A,Summary!$A61,'6) HNB - Mainstream Banding'!R:R)+SUMIF('7) EYB&amp;HNB - EY High Needs'!$A:$A,Summary!$A61,'7) EYB&amp;HNB - EY High Needs'!N:N)+SUMIF('9) PPG 2016-17'!$A:$A,Summary!$A61,'9) PPG 2016-17'!R:R)+SUMIF('10) EFA 2016-17'!$A:$A,Summary!$A61,'10) EFA 2016-17'!Q:Q)+SUMIF('3) SB - One Off Reserve'!$A:$A,Summary!$A61,'3) SB - One Off Reserve'!O:O)+SUMIF('8) EYB - 2, 3&amp;4 YO'!$A:$A,Summary!$A61,'8) EYB - 2, 3&amp;4 YO'!Z:Z)</f>
        <v>105140.90324062492</v>
      </c>
      <c r="AG61" s="96">
        <v>3010390.9560759915</v>
      </c>
      <c r="AH61" s="223">
        <v>3010390.9560759915</v>
      </c>
      <c r="AI61" s="223">
        <f t="shared" si="3"/>
        <v>3010390.9560759915</v>
      </c>
      <c r="AJ61" s="56">
        <f t="shared" si="4"/>
        <v>0</v>
      </c>
    </row>
    <row r="62" spans="1:36" ht="15" x14ac:dyDescent="0.25">
      <c r="A62" s="7">
        <v>3072174</v>
      </c>
      <c r="B62" s="37" t="s">
        <v>326</v>
      </c>
      <c r="C62" s="96">
        <f>SUMIF('1) SB - All Schools ISB '!C:C,Summary!A62,'1) SB - All Schools ISB '!K:K)</f>
        <v>2424914.419222984</v>
      </c>
      <c r="D62" s="41">
        <f>SUMIF('4) HNB - Special Sch, AP, ARPs'!A:A,Summary!A62,'4) HNB - Special Sch, AP, ARPs'!C:C)</f>
        <v>0</v>
      </c>
      <c r="E62" s="90">
        <f t="shared" si="0"/>
        <v>2424914.419222984</v>
      </c>
      <c r="F62" s="88"/>
      <c r="G62" s="91">
        <f>SUMIF('6) HNB - Mainstream Banding'!A:A,Summary!A62,'6) HNB - Mainstream Banding'!E:E)</f>
        <v>40956</v>
      </c>
      <c r="H62" s="41">
        <f>SUMIF('4) HNB - Special Sch, AP, ARPs'!A:A,Summary!A62,'4) HNB - Special Sch, AP, ARPs'!E:E)+SUMIF('4) HNB - Special Sch, AP, ARPs'!A:A,Summary!A62,'4) HNB - Special Sch, AP, ARPs'!F:F)</f>
        <v>0</v>
      </c>
      <c r="I62" s="41">
        <f>SUMIF('5) HNB - SEN Support Fund'!A:A,Summary!A62,'5) HNB - SEN Support Fund'!L:L)</f>
        <v>0</v>
      </c>
      <c r="J62" s="41"/>
      <c r="K62" s="96">
        <f>SUMIF('8) EYB - 2, 3&amp;4 YO'!A:A,A62,'8) EYB - 2, 3&amp;4 YO'!N:N)</f>
        <v>197633.99999999997</v>
      </c>
      <c r="L62" s="96">
        <f>SUMIF('2) SB - Growth Fund'!A:A,Summary!A62,'2) SB - Growth Fund'!G:G)</f>
        <v>0</v>
      </c>
      <c r="M62" s="96">
        <f>SUMIF('3) SB - One Off Reserve'!A:A,Summary!A62,'3) SB - One Off Reserve'!D:D)</f>
        <v>6553.9015660975219</v>
      </c>
      <c r="N62" s="96">
        <f>SUMIF('10) EFA 2016-17'!A:A,Summary!A62,'10) EFA 2016-17'!C:C)</f>
        <v>0</v>
      </c>
      <c r="O62" s="96">
        <f>SUMIF('10) EFA 2016-17'!A:A,Summary!A62,'10) EFA 2016-17'!D:D)</f>
        <v>0</v>
      </c>
      <c r="P62" s="96">
        <f>SUMIF('9) PPG 2016-17'!A:A,Summary!A62,'9) PPG 2016-17'!F:F)</f>
        <v>95240</v>
      </c>
      <c r="Q62" s="96">
        <f t="shared" si="1"/>
        <v>340383.90156609751</v>
      </c>
      <c r="R62" s="88"/>
      <c r="S62" s="96">
        <f t="shared" si="2"/>
        <v>2765298.3207890815</v>
      </c>
      <c r="T62" s="87">
        <f>SUMIF('1) SB - All Schools ISB '!$C:$C,Summary!$A62,'1) SB - All Schools ISB '!L:L)+SUMIF('2) SB - Growth Fund'!$A:$A,Summary!$A62,'2) SB - Growth Fund'!H:H)+SUMIF('4) HNB - Special Sch, AP, ARPs'!$A:$A,Summary!$A62,'4) HNB - Special Sch, AP, ARPs'!Q:Q)+SUMIF('5) HNB - SEN Support Fund'!$A:$A,Summary!$A62,'5) HNB - SEN Support Fund'!M:M)+SUMIF('6) HNB - Mainstream Banding'!$A:$A,Summary!$A62,'6) HNB - Mainstream Banding'!G:G)+SUMIF('7) EYB&amp;HNB - EY High Needs'!$A:$A,Summary!$A62,'7) EYB&amp;HNB - EY High Needs'!C:C)+SUMIF('9) PPG 2016-17'!$A:$A,Summary!$A62,'9) PPG 2016-17'!G:G)+SUMIF('10) EFA 2016-17'!$A:$A,Summary!$A62,'10) EFA 2016-17'!F:F)+SUMIF('3) SB - One Off Reserve'!$A:$A,Summary!$A62,'3) SB - One Off Reserve'!D:D)+SUMIF('8) EYB - 2, 3&amp;4 YO'!$A:$A,Summary!$A62,'8) EYB - 2, 3&amp;4 YO'!O:O)</f>
        <v>323809.50977674063</v>
      </c>
      <c r="U62" s="87">
        <f>SUMIF('1) SB - All Schools ISB '!$C:$C,Summary!$A62,'1) SB - All Schools ISB '!M:M)+SUMIF('2) SB - Growth Fund'!$A:$A,Summary!$A62,'2) SB - Growth Fund'!I:I)+SUMIF('4) HNB - Special Sch, AP, ARPs'!$A:$A,Summary!$A62,'4) HNB - Special Sch, AP, ARPs'!R:R)+SUMIF('5) HNB - SEN Support Fund'!$A:$A,Summary!$A62,'5) HNB - SEN Support Fund'!N:N)+SUMIF('6) HNB - Mainstream Banding'!$A:$A,Summary!$A62,'6) HNB - Mainstream Banding'!H:H)+SUMIF('7) EYB&amp;HNB - EY High Needs'!$A:$A,Summary!$A62,'7) EYB&amp;HNB - EY High Needs'!D:D)+SUMIF('9) PPG 2016-17'!$A:$A,Summary!$A62,'9) PPG 2016-17'!H:H)+SUMIF('10) EFA 2016-17'!$A:$A,Summary!$A62,'10) EFA 2016-17'!G:G)+SUMIF('3) SB - One Off Reserve'!$A:$A,Summary!$A62,'3) SB - One Off Reserve'!E:E)+SUMIF('8) EYB - 2, 3&amp;4 YO'!$A:$A,Summary!$A62,'8) EYB - 2, 3&amp;4 YO'!P:P)</f>
        <v>234493.27563395369</v>
      </c>
      <c r="V62" s="87">
        <f>SUMIF('1) SB - All Schools ISB '!$C:$C,Summary!$A62,'1) SB - All Schools ISB '!N:N)+SUMIF('2) SB - Growth Fund'!$A:$A,Summary!$A62,'2) SB - Growth Fund'!J:J)+SUMIF('4) HNB - Special Sch, AP, ARPs'!$A:$A,Summary!$A62,'4) HNB - Special Sch, AP, ARPs'!S:S)+SUMIF('5) HNB - SEN Support Fund'!$A:$A,Summary!$A62,'5) HNB - SEN Support Fund'!O:O)+SUMIF('6) HNB - Mainstream Banding'!$A:$A,Summary!$A62,'6) HNB - Mainstream Banding'!I:I)+SUMIF('7) EYB&amp;HNB - EY High Needs'!$A:$A,Summary!$A62,'7) EYB&amp;HNB - EY High Needs'!E:E)+SUMIF('9) PPG 2016-17'!$A:$A,Summary!$A62,'9) PPG 2016-17'!I:I)+SUMIF('10) EFA 2016-17'!$A:$A,Summary!$A62,'10) EFA 2016-17'!H:H)+SUMIF('3) SB - One Off Reserve'!$A:$A,Summary!$A62,'3) SB - One Off Reserve'!F:F)+SUMIF('8) EYB - 2, 3&amp;4 YO'!$A:$A,Summary!$A62,'8) EYB - 2, 3&amp;4 YO'!Q:Q)</f>
        <v>234493.27563395369</v>
      </c>
      <c r="W62" s="87">
        <f>SUMIF('1) SB - All Schools ISB '!$C:$C,Summary!$A62,'1) SB - All Schools ISB '!O:O)+SUMIF('2) SB - Growth Fund'!$A:$A,Summary!$A62,'2) SB - Growth Fund'!K:K)+SUMIF('4) HNB - Special Sch, AP, ARPs'!$A:$A,Summary!$A62,'4) HNB - Special Sch, AP, ARPs'!T:T)+SUMIF('5) HNB - SEN Support Fund'!$A:$A,Summary!$A62,'5) HNB - SEN Support Fund'!P:P)+SUMIF('6) HNB - Mainstream Banding'!$A:$A,Summary!$A62,'6) HNB - Mainstream Banding'!J:J)+SUMIF('7) EYB&amp;HNB - EY High Needs'!$A:$A,Summary!$A62,'7) EYB&amp;HNB - EY High Needs'!F:F)+SUMIF('9) PPG 2016-17'!$A:$A,Summary!$A62,'9) PPG 2016-17'!J:J)+SUMIF('10) EFA 2016-17'!$A:$A,Summary!$A62,'10) EFA 2016-17'!I:I)+SUMIF('3) SB - One Off Reserve'!$A:$A,Summary!$A62,'3) SB - One Off Reserve'!G:G)+SUMIF('8) EYB - 2, 3&amp;4 YO'!$A:$A,Summary!$A62,'8) EYB - 2, 3&amp;4 YO'!R:R)</f>
        <v>234493.27563395369</v>
      </c>
      <c r="X62" s="87">
        <f>SUMIF('1) SB - All Schools ISB '!$C:$C,Summary!$A62,'1) SB - All Schools ISB '!P:P)+SUMIF('2) SB - Growth Fund'!$A:$A,Summary!$A62,'2) SB - Growth Fund'!L:L)+SUMIF('4) HNB - Special Sch, AP, ARPs'!$A:$A,Summary!$A62,'4) HNB - Special Sch, AP, ARPs'!U:U)+SUMIF('5) HNB - SEN Support Fund'!$A:$A,Summary!$A62,'5) HNB - SEN Support Fund'!Q:Q)+SUMIF('6) HNB - Mainstream Banding'!$A:$A,Summary!$A62,'6) HNB - Mainstream Banding'!K:K)+SUMIF('7) EYB&amp;HNB - EY High Needs'!$A:$A,Summary!$A62,'7) EYB&amp;HNB - EY High Needs'!G:G)+SUMIF('9) PPG 2016-17'!$A:$A,Summary!$A62,'9) PPG 2016-17'!K:K)+SUMIF('10) EFA 2016-17'!$A:$A,Summary!$A62,'10) EFA 2016-17'!J:J)+SUMIF('3) SB - One Off Reserve'!$A:$A,Summary!$A62,'3) SB - One Off Reserve'!H:H)+SUMIF('8) EYB - 2, 3&amp;4 YO'!$A:$A,Summary!$A62,'8) EYB - 2, 3&amp;4 YO'!S:S)</f>
        <v>234493.27563395369</v>
      </c>
      <c r="Y62" s="87">
        <f>SUMIF('1) SB - All Schools ISB '!$C:$C,Summary!$A62,'1) SB - All Schools ISB '!Q:Q)+SUMIF('2) SB - Growth Fund'!$A:$A,Summary!$A62,'2) SB - Growth Fund'!M:M)+SUMIF('4) HNB - Special Sch, AP, ARPs'!$A:$A,Summary!$A62,'4) HNB - Special Sch, AP, ARPs'!V:V)+SUMIF('5) HNB - SEN Support Fund'!$A:$A,Summary!$A62,'5) HNB - SEN Support Fund'!R:R)+SUMIF('6) HNB - Mainstream Banding'!$A:$A,Summary!$A62,'6) HNB - Mainstream Banding'!L:L)+SUMIF('7) EYB&amp;HNB - EY High Needs'!$A:$A,Summary!$A62,'7) EYB&amp;HNB - EY High Needs'!H:H)+SUMIF('9) PPG 2016-17'!$A:$A,Summary!$A62,'9) PPG 2016-17'!L:L)+SUMIF('10) EFA 2016-17'!$A:$A,Summary!$A62,'10) EFA 2016-17'!K:K)+SUMIF('3) SB - One Off Reserve'!$A:$A,Summary!$A62,'3) SB - One Off Reserve'!I:I)+SUMIF('8) EYB - 2, 3&amp;4 YO'!$A:$A,Summary!$A62,'8) EYB - 2, 3&amp;4 YO'!T:T)</f>
        <v>234493.27563395369</v>
      </c>
      <c r="Z62" s="87">
        <f>SUMIF('1) SB - All Schools ISB '!$C:$C,Summary!$A62,'1) SB - All Schools ISB '!R:R)+SUMIF('2) SB - Growth Fund'!$A:$A,Summary!$A62,'2) SB - Growth Fund'!N:N)+SUMIF('4) HNB - Special Sch, AP, ARPs'!$A:$A,Summary!$A62,'4) HNB - Special Sch, AP, ARPs'!W:W)+SUMIF('5) HNB - SEN Support Fund'!$A:$A,Summary!$A62,'5) HNB - SEN Support Fund'!S:S)+SUMIF('6) HNB - Mainstream Banding'!$A:$A,Summary!$A62,'6) HNB - Mainstream Banding'!M:M)+SUMIF('7) EYB&amp;HNB - EY High Needs'!$A:$A,Summary!$A62,'7) EYB&amp;HNB - EY High Needs'!I:I)+SUMIF('9) PPG 2016-17'!$A:$A,Summary!$A62,'9) PPG 2016-17'!M:M)+SUMIF('10) EFA 2016-17'!$A:$A,Summary!$A62,'10) EFA 2016-17'!L:L)+SUMIF('3) SB - One Off Reserve'!$A:$A,Summary!$A62,'3) SB - One Off Reserve'!J:J)+SUMIF('8) EYB - 2, 3&amp;4 YO'!$A:$A,Summary!$A62,'8) EYB - 2, 3&amp;4 YO'!U:U)</f>
        <v>234493.27563395369</v>
      </c>
      <c r="AA62" s="87">
        <f>SUMIF('1) SB - All Schools ISB '!$C:$C,Summary!$A62,'1) SB - All Schools ISB '!S:S)+SUMIF('2) SB - Growth Fund'!$A:$A,Summary!$A62,'2) SB - Growth Fund'!O:O)+SUMIF('4) HNB - Special Sch, AP, ARPs'!$A:$A,Summary!$A62,'4) HNB - Special Sch, AP, ARPs'!X:X)+SUMIF('5) HNB - SEN Support Fund'!$A:$A,Summary!$A62,'5) HNB - SEN Support Fund'!T:T)+SUMIF('6) HNB - Mainstream Banding'!$A:$A,Summary!$A62,'6) HNB - Mainstream Banding'!N:N)+SUMIF('7) EYB&amp;HNB - EY High Needs'!$A:$A,Summary!$A62,'7) EYB&amp;HNB - EY High Needs'!J:J)+SUMIF('9) PPG 2016-17'!$A:$A,Summary!$A62,'9) PPG 2016-17'!N:N)+SUMIF('10) EFA 2016-17'!$A:$A,Summary!$A62,'10) EFA 2016-17'!M:M)+SUMIF('3) SB - One Off Reserve'!$A:$A,Summary!$A62,'3) SB - One Off Reserve'!K:K)+SUMIF('8) EYB - 2, 3&amp;4 YO'!$A:$A,Summary!$A62,'8) EYB - 2, 3&amp;4 YO'!V:V)</f>
        <v>234493.27563395369</v>
      </c>
      <c r="AB62" s="87">
        <f>SUMIF('1) SB - All Schools ISB '!$C:$C,Summary!$A62,'1) SB - All Schools ISB '!T:T)+SUMIF('2) SB - Growth Fund'!$A:$A,Summary!$A62,'2) SB - Growth Fund'!P:P)+SUMIF('4) HNB - Special Sch, AP, ARPs'!$A:$A,Summary!$A62,'4) HNB - Special Sch, AP, ARPs'!Y:Y)+SUMIF('5) HNB - SEN Support Fund'!$A:$A,Summary!$A62,'5) HNB - SEN Support Fund'!U:U)+SUMIF('6) HNB - Mainstream Banding'!$A:$A,Summary!$A62,'6) HNB - Mainstream Banding'!O:O)+SUMIF('7) EYB&amp;HNB - EY High Needs'!$A:$A,Summary!$A62,'7) EYB&amp;HNB - EY High Needs'!K:K)+SUMIF('9) PPG 2016-17'!$A:$A,Summary!$A62,'9) PPG 2016-17'!O:O)+SUMIF('10) EFA 2016-17'!$A:$A,Summary!$A62,'10) EFA 2016-17'!N:N)+SUMIF('3) SB - One Off Reserve'!$A:$A,Summary!$A62,'3) SB - One Off Reserve'!L:L)+SUMIF('8) EYB - 2, 3&amp;4 YO'!$A:$A,Summary!$A62,'8) EYB - 2, 3&amp;4 YO'!W:W)</f>
        <v>234493.27563395369</v>
      </c>
      <c r="AC62" s="87">
        <f>SUMIF('1) SB - All Schools ISB '!$C:$C,Summary!$A62,'1) SB - All Schools ISB '!U:U)+SUMIF('2) SB - Growth Fund'!$A:$A,Summary!$A62,'2) SB - Growth Fund'!Q:Q)+SUMIF('4) HNB - Special Sch, AP, ARPs'!$A:$A,Summary!$A62,'4) HNB - Special Sch, AP, ARPs'!Z:Z)+SUMIF('5) HNB - SEN Support Fund'!$A:$A,Summary!$A62,'5) HNB - SEN Support Fund'!V:V)+SUMIF('6) HNB - Mainstream Banding'!$A:$A,Summary!$A62,'6) HNB - Mainstream Banding'!P:P)+SUMIF('7) EYB&amp;HNB - EY High Needs'!$A:$A,Summary!$A62,'7) EYB&amp;HNB - EY High Needs'!L:L)+SUMIF('9) PPG 2016-17'!$A:$A,Summary!$A62,'9) PPG 2016-17'!P:P)+SUMIF('10) EFA 2016-17'!$A:$A,Summary!$A62,'10) EFA 2016-17'!O:O)+SUMIF('3) SB - One Off Reserve'!$A:$A,Summary!$A62,'3) SB - One Off Reserve'!M:M)+SUMIF('8) EYB - 2, 3&amp;4 YO'!$A:$A,Summary!$A62,'8) EYB - 2, 3&amp;4 YO'!X:X)</f>
        <v>234493.27563395369</v>
      </c>
      <c r="AD62" s="87">
        <f>SUMIF('1) SB - All Schools ISB '!$C:$C,Summary!$A62,'1) SB - All Schools ISB '!V:V)+SUMIF('2) SB - Growth Fund'!$A:$A,Summary!$A62,'2) SB - Growth Fund'!R:R)+SUMIF('4) HNB - Special Sch, AP, ARPs'!$A:$A,Summary!$A62,'4) HNB - Special Sch, AP, ARPs'!AA:AA)+SUMIF('5) HNB - SEN Support Fund'!$A:$A,Summary!$A62,'5) HNB - SEN Support Fund'!W:W)+SUMIF('6) HNB - Mainstream Banding'!$A:$A,Summary!$A62,'6) HNB - Mainstream Banding'!Q:Q)+SUMIF('7) EYB&amp;HNB - EY High Needs'!$A:$A,Summary!$A62,'7) EYB&amp;HNB - EY High Needs'!M:M)+SUMIF('9) PPG 2016-17'!$A:$A,Summary!$A62,'9) PPG 2016-17'!Q:Q)+SUMIF('10) EFA 2016-17'!$A:$A,Summary!$A62,'10) EFA 2016-17'!P:P)+SUMIF('3) SB - One Off Reserve'!$A:$A,Summary!$A62,'3) SB - One Off Reserve'!N:N)+SUMIF('8) EYB - 2, 3&amp;4 YO'!$A:$A,Summary!$A62,'8) EYB - 2, 3&amp;4 YO'!Y:Y)</f>
        <v>234493.27563395369</v>
      </c>
      <c r="AE62" s="87">
        <f>SUMIF('1) SB - All Schools ISB '!$C:$C,Summary!$A62,'1) SB - All Schools ISB '!W:W)+SUMIF('2) SB - Growth Fund'!$A:$A,Summary!$A62,'2) SB - Growth Fund'!S:S)+SUMIF('4) HNB - Special Sch, AP, ARPs'!$A:$A,Summary!$A62,'4) HNB - Special Sch, AP, ARPs'!AB:AB)+SUMIF('5) HNB - SEN Support Fund'!$A:$A,Summary!$A62,'5) HNB - SEN Support Fund'!X:X)+SUMIF('6) HNB - Mainstream Banding'!$A:$A,Summary!$A62,'6) HNB - Mainstream Banding'!R:R)+SUMIF('7) EYB&amp;HNB - EY High Needs'!$A:$A,Summary!$A62,'7) EYB&amp;HNB - EY High Needs'!N:N)+SUMIF('9) PPG 2016-17'!$A:$A,Summary!$A62,'9) PPG 2016-17'!R:R)+SUMIF('10) EFA 2016-17'!$A:$A,Summary!$A62,'10) EFA 2016-17'!Q:Q)+SUMIF('3) SB - One Off Reserve'!$A:$A,Summary!$A62,'3) SB - One Off Reserve'!O:O)+SUMIF('8) EYB - 2, 3&amp;4 YO'!$A:$A,Summary!$A62,'8) EYB - 2, 3&amp;4 YO'!Z:Z)</f>
        <v>96556.054672804457</v>
      </c>
      <c r="AG62" s="96">
        <v>2765298.3207890815</v>
      </c>
      <c r="AH62" s="223">
        <v>2765298.3207890815</v>
      </c>
      <c r="AI62" s="223">
        <f t="shared" si="3"/>
        <v>2765298.3207890815</v>
      </c>
      <c r="AJ62" s="56">
        <f t="shared" si="4"/>
        <v>0</v>
      </c>
    </row>
    <row r="63" spans="1:36" ht="15" x14ac:dyDescent="0.25">
      <c r="A63" s="7">
        <v>3077010</v>
      </c>
      <c r="B63" s="37" t="s">
        <v>172</v>
      </c>
      <c r="C63" s="96">
        <f>SUMIF('1) SB - All Schools ISB '!C:C,Summary!A63,'1) SB - All Schools ISB '!K:K)</f>
        <v>0</v>
      </c>
      <c r="D63" s="41">
        <f>SUMIF('4) HNB - Special Sch, AP, ARPs'!A:A,Summary!A63,'4) HNB - Special Sch, AP, ARPs'!C:C)</f>
        <v>1267500</v>
      </c>
      <c r="E63" s="90">
        <f t="shared" si="0"/>
        <v>1267500</v>
      </c>
      <c r="F63" s="88"/>
      <c r="G63" s="91">
        <f>SUMIF('6) HNB - Mainstream Banding'!A:A,Summary!A63,'6) HNB - Mainstream Banding'!E:E)</f>
        <v>0</v>
      </c>
      <c r="H63" s="41">
        <f>SUMIF('4) HNB - Special Sch, AP, ARPs'!A:A,Summary!A63,'4) HNB - Special Sch, AP, ARPs'!E:E)+SUMIF('4) HNB - Special Sch, AP, ARPs'!A:A,Summary!A63,'4) HNB - Special Sch, AP, ARPs'!F:F)-N63</f>
        <v>2545663.184202835</v>
      </c>
      <c r="I63" s="41">
        <f>SUMIF('5) HNB - SEN Support Fund'!A:A,Summary!A63,'5) HNB - SEN Support Fund'!L:L)</f>
        <v>0</v>
      </c>
      <c r="J63" s="41"/>
      <c r="K63" s="96">
        <f>SUMIF('8) EYB - 2, 3&amp;4 YO'!A:A,A63,'8) EYB - 2, 3&amp;4 YO'!N:N)</f>
        <v>0</v>
      </c>
      <c r="L63" s="96">
        <f>SUMIF('2) SB - Growth Fund'!A:A,Summary!A63,'2) SB - Growth Fund'!G:G)</f>
        <v>0</v>
      </c>
      <c r="M63" s="96">
        <f>SUMIF('3) SB - One Off Reserve'!A:A,Summary!A63,'3) SB - One Off Reserve'!D:D)</f>
        <v>0</v>
      </c>
      <c r="N63" s="96">
        <f>SUMIF('10) EFA 2016-17'!A:A,Summary!A63,'10) EFA 2016-17'!C:C)</f>
        <v>0</v>
      </c>
      <c r="O63" s="96">
        <f>SUMIF('10) EFA 2016-17'!A:A,Summary!A63,'10) EFA 2016-17'!D:D)</f>
        <v>0</v>
      </c>
      <c r="P63" s="96">
        <f>SUMIF('9) PPG 2016-17'!A:A,Summary!A63,'9) PPG 2016-17'!F:F)</f>
        <v>55440</v>
      </c>
      <c r="Q63" s="96">
        <f t="shared" si="1"/>
        <v>2601103.184202835</v>
      </c>
      <c r="R63" s="88"/>
      <c r="S63" s="96">
        <f t="shared" si="2"/>
        <v>3868603.184202835</v>
      </c>
      <c r="T63" s="87">
        <f>SUMIF('1) SB - All Schools ISB '!$C:$C,Summary!$A63,'1) SB - All Schools ISB '!L:L)+SUMIF('2) SB - Growth Fund'!$A:$A,Summary!$A63,'2) SB - Growth Fund'!H:H)+SUMIF('4) HNB - Special Sch, AP, ARPs'!$A:$A,Summary!$A63,'4) HNB - Special Sch, AP, ARPs'!Q:Q)+SUMIF('5) HNB - SEN Support Fund'!$A:$A,Summary!$A63,'5) HNB - SEN Support Fund'!M:M)+SUMIF('6) HNB - Mainstream Banding'!$A:$A,Summary!$A63,'6) HNB - Mainstream Banding'!G:G)+SUMIF('7) EYB&amp;HNB - EY High Needs'!$A:$A,Summary!$A63,'7) EYB&amp;HNB - EY High Needs'!C:C)+SUMIF('9) PPG 2016-17'!$A:$A,Summary!$A63,'9) PPG 2016-17'!G:G)+SUMIF('10) EFA 2016-17'!$A:$A,Summary!$A63,'10) EFA 2016-17'!F:F)+SUMIF('3) SB - One Off Reserve'!$A:$A,Summary!$A63,'3) SB - One Off Reserve'!D:D)+SUMIF('8) EYB - 2, 3&amp;4 YO'!$A:$A,Summary!$A63,'8) EYB - 2, 3&amp;4 YO'!O:O)</f>
        <v>1273875.6000000001</v>
      </c>
      <c r="U63" s="87">
        <f>SUMIF('1) SB - All Schools ISB '!$C:$C,Summary!$A63,'1) SB - All Schools ISB '!M:M)+SUMIF('2) SB - Growth Fund'!$A:$A,Summary!$A63,'2) SB - Growth Fund'!I:I)+SUMIF('4) HNB - Special Sch, AP, ARPs'!$A:$A,Summary!$A63,'4) HNB - Special Sch, AP, ARPs'!R:R)+SUMIF('5) HNB - SEN Support Fund'!$A:$A,Summary!$A63,'5) HNB - SEN Support Fund'!N:N)+SUMIF('6) HNB - Mainstream Banding'!$A:$A,Summary!$A63,'6) HNB - Mainstream Banding'!H:H)+SUMIF('7) EYB&amp;HNB - EY High Needs'!$A:$A,Summary!$A63,'7) EYB&amp;HNB - EY High Needs'!D:D)+SUMIF('9) PPG 2016-17'!$A:$A,Summary!$A63,'9) PPG 2016-17'!H:H)+SUMIF('10) EFA 2016-17'!$A:$A,Summary!$A63,'10) EFA 2016-17'!G:G)+SUMIF('3) SB - One Off Reserve'!$A:$A,Summary!$A63,'3) SB - One Off Reserve'!E:E)+SUMIF('8) EYB - 2, 3&amp;4 YO'!$A:$A,Summary!$A63,'8) EYB - 2, 3&amp;4 YO'!P:P)</f>
        <v>428989.59736713918</v>
      </c>
      <c r="V63" s="87">
        <f>SUMIF('1) SB - All Schools ISB '!$C:$C,Summary!$A63,'1) SB - All Schools ISB '!N:N)+SUMIF('2) SB - Growth Fund'!$A:$A,Summary!$A63,'2) SB - Growth Fund'!J:J)+SUMIF('4) HNB - Special Sch, AP, ARPs'!$A:$A,Summary!$A63,'4) HNB - Special Sch, AP, ARPs'!S:S)+SUMIF('5) HNB - SEN Support Fund'!$A:$A,Summary!$A63,'5) HNB - SEN Support Fund'!O:O)+SUMIF('6) HNB - Mainstream Banding'!$A:$A,Summary!$A63,'6) HNB - Mainstream Banding'!I:I)+SUMIF('7) EYB&amp;HNB - EY High Needs'!$A:$A,Summary!$A63,'7) EYB&amp;HNB - EY High Needs'!E:E)+SUMIF('9) PPG 2016-17'!$A:$A,Summary!$A63,'9) PPG 2016-17'!I:I)+SUMIF('10) EFA 2016-17'!$A:$A,Summary!$A63,'10) EFA 2016-17'!H:H)+SUMIF('3) SB - One Off Reserve'!$A:$A,Summary!$A63,'3) SB - One Off Reserve'!F:F)+SUMIF('8) EYB - 2, 3&amp;4 YO'!$A:$A,Summary!$A63,'8) EYB - 2, 3&amp;4 YO'!Q:Q)</f>
        <v>216850.99868356957</v>
      </c>
      <c r="W63" s="87">
        <f>SUMIF('1) SB - All Schools ISB '!$C:$C,Summary!$A63,'1) SB - All Schools ISB '!O:O)+SUMIF('2) SB - Growth Fund'!$A:$A,Summary!$A63,'2) SB - Growth Fund'!K:K)+SUMIF('4) HNB - Special Sch, AP, ARPs'!$A:$A,Summary!$A63,'4) HNB - Special Sch, AP, ARPs'!T:T)+SUMIF('5) HNB - SEN Support Fund'!$A:$A,Summary!$A63,'5) HNB - SEN Support Fund'!P:P)+SUMIF('6) HNB - Mainstream Banding'!$A:$A,Summary!$A63,'6) HNB - Mainstream Banding'!J:J)+SUMIF('7) EYB&amp;HNB - EY High Needs'!$A:$A,Summary!$A63,'7) EYB&amp;HNB - EY High Needs'!F:F)+SUMIF('9) PPG 2016-17'!$A:$A,Summary!$A63,'9) PPG 2016-17'!J:J)+SUMIF('10) EFA 2016-17'!$A:$A,Summary!$A63,'10) EFA 2016-17'!I:I)+SUMIF('3) SB - One Off Reserve'!$A:$A,Summary!$A63,'3) SB - One Off Reserve'!G:G)+SUMIF('8) EYB - 2, 3&amp;4 YO'!$A:$A,Summary!$A63,'8) EYB - 2, 3&amp;4 YO'!R:R)</f>
        <v>216850.99868356957</v>
      </c>
      <c r="X63" s="87">
        <f>SUMIF('1) SB - All Schools ISB '!$C:$C,Summary!$A63,'1) SB - All Schools ISB '!P:P)+SUMIF('2) SB - Growth Fund'!$A:$A,Summary!$A63,'2) SB - Growth Fund'!L:L)+SUMIF('4) HNB - Special Sch, AP, ARPs'!$A:$A,Summary!$A63,'4) HNB - Special Sch, AP, ARPs'!U:U)+SUMIF('5) HNB - SEN Support Fund'!$A:$A,Summary!$A63,'5) HNB - SEN Support Fund'!Q:Q)+SUMIF('6) HNB - Mainstream Banding'!$A:$A,Summary!$A63,'6) HNB - Mainstream Banding'!K:K)+SUMIF('7) EYB&amp;HNB - EY High Needs'!$A:$A,Summary!$A63,'7) EYB&amp;HNB - EY High Needs'!G:G)+SUMIF('9) PPG 2016-17'!$A:$A,Summary!$A63,'9) PPG 2016-17'!K:K)+SUMIF('10) EFA 2016-17'!$A:$A,Summary!$A63,'10) EFA 2016-17'!J:J)+SUMIF('3) SB - One Off Reserve'!$A:$A,Summary!$A63,'3) SB - One Off Reserve'!H:H)+SUMIF('8) EYB - 2, 3&amp;4 YO'!$A:$A,Summary!$A63,'8) EYB - 2, 3&amp;4 YO'!S:S)</f>
        <v>216850.99868356957</v>
      </c>
      <c r="Y63" s="87">
        <f>SUMIF('1) SB - All Schools ISB '!$C:$C,Summary!$A63,'1) SB - All Schools ISB '!Q:Q)+SUMIF('2) SB - Growth Fund'!$A:$A,Summary!$A63,'2) SB - Growth Fund'!M:M)+SUMIF('4) HNB - Special Sch, AP, ARPs'!$A:$A,Summary!$A63,'4) HNB - Special Sch, AP, ARPs'!V:V)+SUMIF('5) HNB - SEN Support Fund'!$A:$A,Summary!$A63,'5) HNB - SEN Support Fund'!R:R)+SUMIF('6) HNB - Mainstream Banding'!$A:$A,Summary!$A63,'6) HNB - Mainstream Banding'!L:L)+SUMIF('7) EYB&amp;HNB - EY High Needs'!$A:$A,Summary!$A63,'7) EYB&amp;HNB - EY High Needs'!H:H)+SUMIF('9) PPG 2016-17'!$A:$A,Summary!$A63,'9) PPG 2016-17'!L:L)+SUMIF('10) EFA 2016-17'!$A:$A,Summary!$A63,'10) EFA 2016-17'!K:K)+SUMIF('3) SB - One Off Reserve'!$A:$A,Summary!$A63,'3) SB - One Off Reserve'!I:I)+SUMIF('8) EYB - 2, 3&amp;4 YO'!$A:$A,Summary!$A63,'8) EYB - 2, 3&amp;4 YO'!T:T)</f>
        <v>216850.99868356957</v>
      </c>
      <c r="Z63" s="87">
        <f>SUMIF('1) SB - All Schools ISB '!$C:$C,Summary!$A63,'1) SB - All Schools ISB '!R:R)+SUMIF('2) SB - Growth Fund'!$A:$A,Summary!$A63,'2) SB - Growth Fund'!N:N)+SUMIF('4) HNB - Special Sch, AP, ARPs'!$A:$A,Summary!$A63,'4) HNB - Special Sch, AP, ARPs'!W:W)+SUMIF('5) HNB - SEN Support Fund'!$A:$A,Summary!$A63,'5) HNB - SEN Support Fund'!S:S)+SUMIF('6) HNB - Mainstream Banding'!$A:$A,Summary!$A63,'6) HNB - Mainstream Banding'!M:M)+SUMIF('7) EYB&amp;HNB - EY High Needs'!$A:$A,Summary!$A63,'7) EYB&amp;HNB - EY High Needs'!I:I)+SUMIF('9) PPG 2016-17'!$A:$A,Summary!$A63,'9) PPG 2016-17'!M:M)+SUMIF('10) EFA 2016-17'!$A:$A,Summary!$A63,'10) EFA 2016-17'!L:L)+SUMIF('3) SB - One Off Reserve'!$A:$A,Summary!$A63,'3) SB - One Off Reserve'!J:J)+SUMIF('8) EYB - 2, 3&amp;4 YO'!$A:$A,Summary!$A63,'8) EYB - 2, 3&amp;4 YO'!U:U)</f>
        <v>216850.99868356957</v>
      </c>
      <c r="AA63" s="87">
        <f>SUMIF('1) SB - All Schools ISB '!$C:$C,Summary!$A63,'1) SB - All Schools ISB '!S:S)+SUMIF('2) SB - Growth Fund'!$A:$A,Summary!$A63,'2) SB - Growth Fund'!O:O)+SUMIF('4) HNB - Special Sch, AP, ARPs'!$A:$A,Summary!$A63,'4) HNB - Special Sch, AP, ARPs'!X:X)+SUMIF('5) HNB - SEN Support Fund'!$A:$A,Summary!$A63,'5) HNB - SEN Support Fund'!T:T)+SUMIF('6) HNB - Mainstream Banding'!$A:$A,Summary!$A63,'6) HNB - Mainstream Banding'!N:N)+SUMIF('7) EYB&amp;HNB - EY High Needs'!$A:$A,Summary!$A63,'7) EYB&amp;HNB - EY High Needs'!J:J)+SUMIF('9) PPG 2016-17'!$A:$A,Summary!$A63,'9) PPG 2016-17'!N:N)+SUMIF('10) EFA 2016-17'!$A:$A,Summary!$A63,'10) EFA 2016-17'!M:M)+SUMIF('3) SB - One Off Reserve'!$A:$A,Summary!$A63,'3) SB - One Off Reserve'!K:K)+SUMIF('8) EYB - 2, 3&amp;4 YO'!$A:$A,Summary!$A63,'8) EYB - 2, 3&amp;4 YO'!V:V)</f>
        <v>216850.99868356957</v>
      </c>
      <c r="AB63" s="87">
        <f>SUMIF('1) SB - All Schools ISB '!$C:$C,Summary!$A63,'1) SB - All Schools ISB '!T:T)+SUMIF('2) SB - Growth Fund'!$A:$A,Summary!$A63,'2) SB - Growth Fund'!P:P)+SUMIF('4) HNB - Special Sch, AP, ARPs'!$A:$A,Summary!$A63,'4) HNB - Special Sch, AP, ARPs'!Y:Y)+SUMIF('5) HNB - SEN Support Fund'!$A:$A,Summary!$A63,'5) HNB - SEN Support Fund'!U:U)+SUMIF('6) HNB - Mainstream Banding'!$A:$A,Summary!$A63,'6) HNB - Mainstream Banding'!O:O)+SUMIF('7) EYB&amp;HNB - EY High Needs'!$A:$A,Summary!$A63,'7) EYB&amp;HNB - EY High Needs'!K:K)+SUMIF('9) PPG 2016-17'!$A:$A,Summary!$A63,'9) PPG 2016-17'!O:O)+SUMIF('10) EFA 2016-17'!$A:$A,Summary!$A63,'10) EFA 2016-17'!N:N)+SUMIF('3) SB - One Off Reserve'!$A:$A,Summary!$A63,'3) SB - One Off Reserve'!L:L)+SUMIF('8) EYB - 2, 3&amp;4 YO'!$A:$A,Summary!$A63,'8) EYB - 2, 3&amp;4 YO'!W:W)</f>
        <v>216850.99868356957</v>
      </c>
      <c r="AC63" s="87">
        <f>SUMIF('1) SB - All Schools ISB '!$C:$C,Summary!$A63,'1) SB - All Schools ISB '!U:U)+SUMIF('2) SB - Growth Fund'!$A:$A,Summary!$A63,'2) SB - Growth Fund'!Q:Q)+SUMIF('4) HNB - Special Sch, AP, ARPs'!$A:$A,Summary!$A63,'4) HNB - Special Sch, AP, ARPs'!Z:Z)+SUMIF('5) HNB - SEN Support Fund'!$A:$A,Summary!$A63,'5) HNB - SEN Support Fund'!V:V)+SUMIF('6) HNB - Mainstream Banding'!$A:$A,Summary!$A63,'6) HNB - Mainstream Banding'!P:P)+SUMIF('7) EYB&amp;HNB - EY High Needs'!$A:$A,Summary!$A63,'7) EYB&amp;HNB - EY High Needs'!L:L)+SUMIF('9) PPG 2016-17'!$A:$A,Summary!$A63,'9) PPG 2016-17'!P:P)+SUMIF('10) EFA 2016-17'!$A:$A,Summary!$A63,'10) EFA 2016-17'!O:O)+SUMIF('3) SB - One Off Reserve'!$A:$A,Summary!$A63,'3) SB - One Off Reserve'!M:M)+SUMIF('8) EYB - 2, 3&amp;4 YO'!$A:$A,Summary!$A63,'8) EYB - 2, 3&amp;4 YO'!X:X)</f>
        <v>216850.99868356957</v>
      </c>
      <c r="AD63" s="87">
        <f>SUMIF('1) SB - All Schools ISB '!$C:$C,Summary!$A63,'1) SB - All Schools ISB '!V:V)+SUMIF('2) SB - Growth Fund'!$A:$A,Summary!$A63,'2) SB - Growth Fund'!R:R)+SUMIF('4) HNB - Special Sch, AP, ARPs'!$A:$A,Summary!$A63,'4) HNB - Special Sch, AP, ARPs'!AA:AA)+SUMIF('5) HNB - SEN Support Fund'!$A:$A,Summary!$A63,'5) HNB - SEN Support Fund'!W:W)+SUMIF('6) HNB - Mainstream Banding'!$A:$A,Summary!$A63,'6) HNB - Mainstream Banding'!Q:Q)+SUMIF('7) EYB&amp;HNB - EY High Needs'!$A:$A,Summary!$A63,'7) EYB&amp;HNB - EY High Needs'!M:M)+SUMIF('9) PPG 2016-17'!$A:$A,Summary!$A63,'9) PPG 2016-17'!Q:Q)+SUMIF('10) EFA 2016-17'!$A:$A,Summary!$A63,'10) EFA 2016-17'!P:P)+SUMIF('3) SB - One Off Reserve'!$A:$A,Summary!$A63,'3) SB - One Off Reserve'!N:N)+SUMIF('8) EYB - 2, 3&amp;4 YO'!$A:$A,Summary!$A63,'8) EYB - 2, 3&amp;4 YO'!Y:Y)</f>
        <v>216850.99868356957</v>
      </c>
      <c r="AE63" s="87">
        <f>SUMIF('1) SB - All Schools ISB '!$C:$C,Summary!$A63,'1) SB - All Schools ISB '!W:W)+SUMIF('2) SB - Growth Fund'!$A:$A,Summary!$A63,'2) SB - Growth Fund'!S:S)+SUMIF('4) HNB - Special Sch, AP, ARPs'!$A:$A,Summary!$A63,'4) HNB - Special Sch, AP, ARPs'!AB:AB)+SUMIF('5) HNB - SEN Support Fund'!$A:$A,Summary!$A63,'5) HNB - SEN Support Fund'!X:X)+SUMIF('6) HNB - Mainstream Banding'!$A:$A,Summary!$A63,'6) HNB - Mainstream Banding'!R:R)+SUMIF('7) EYB&amp;HNB - EY High Needs'!$A:$A,Summary!$A63,'7) EYB&amp;HNB - EY High Needs'!N:N)+SUMIF('9) PPG 2016-17'!$A:$A,Summary!$A63,'9) PPG 2016-17'!R:R)+SUMIF('10) EFA 2016-17'!$A:$A,Summary!$A63,'10) EFA 2016-17'!Q:Q)+SUMIF('3) SB - One Off Reserve'!$A:$A,Summary!$A63,'3) SB - One Off Reserve'!O:O)+SUMIF('8) EYB - 2, 3&amp;4 YO'!$A:$A,Summary!$A63,'8) EYB - 2, 3&amp;4 YO'!Z:Z)</f>
        <v>214078.99868356957</v>
      </c>
      <c r="AG63" s="96">
        <v>3868603.184202835</v>
      </c>
      <c r="AH63" s="223">
        <v>3868603.184202835</v>
      </c>
      <c r="AI63" s="223">
        <f t="shared" si="3"/>
        <v>3868603.184202835</v>
      </c>
      <c r="AJ63" s="56">
        <f t="shared" si="4"/>
        <v>0</v>
      </c>
    </row>
    <row r="64" spans="1:36" ht="15" x14ac:dyDescent="0.25">
      <c r="A64" s="7">
        <v>3071000</v>
      </c>
      <c r="B64" s="37" t="s">
        <v>400</v>
      </c>
      <c r="C64" s="96">
        <f>SUMIF('1) SB - All Schools ISB '!C:C,Summary!A64,'1) SB - All Schools ISB '!K:K)</f>
        <v>0</v>
      </c>
      <c r="D64" s="41">
        <f>SUMIF('4) HNB - Special Sch, AP, ARPs'!A:A,Summary!A64,'4) HNB - Special Sch, AP, ARPs'!C:C)</f>
        <v>0</v>
      </c>
      <c r="E64" s="90">
        <f t="shared" si="0"/>
        <v>0</v>
      </c>
      <c r="F64" s="88"/>
      <c r="G64" s="91">
        <f>SUMIF('6) HNB - Mainstream Banding'!A:A,Summary!A64,'6) HNB - Mainstream Banding'!E:E)</f>
        <v>0</v>
      </c>
      <c r="H64" s="41">
        <f>SUMIF('4) HNB - Special Sch, AP, ARPs'!A:A,Summary!A64,'4) HNB - Special Sch, AP, ARPs'!E:E)+SUMIF('4) HNB - Special Sch, AP, ARPs'!A:A,Summary!A64,'4) HNB - Special Sch, AP, ARPs'!F:F)</f>
        <v>0</v>
      </c>
      <c r="I64" s="41">
        <f>SUMIF('5) HNB - SEN Support Fund'!A:A,Summary!A64,'5) HNB - SEN Support Fund'!L:L)</f>
        <v>0</v>
      </c>
      <c r="J64" s="41"/>
      <c r="K64" s="96">
        <f>SUMIF('8) EYB - 2, 3&amp;4 YO'!A:A,A64,'8) EYB - 2, 3&amp;4 YO'!N:N)</f>
        <v>507223.39999999991</v>
      </c>
      <c r="L64" s="96">
        <f>SUMIF('2) SB - Growth Fund'!A:A,Summary!A64,'2) SB - Growth Fund'!G:G)</f>
        <v>0</v>
      </c>
      <c r="M64" s="96">
        <f>SUMIF('3) SB - One Off Reserve'!A:A,Summary!A64,'3) SB - One Off Reserve'!D:D)</f>
        <v>0</v>
      </c>
      <c r="N64" s="96">
        <f>SUMIF('10) EFA 2016-17'!A:A,Summary!A64,'10) EFA 2016-17'!C:C)</f>
        <v>0</v>
      </c>
      <c r="O64" s="96">
        <f>SUMIF('10) EFA 2016-17'!A:A,Summary!A64,'10) EFA 2016-17'!D:D)</f>
        <v>0</v>
      </c>
      <c r="P64" s="96">
        <f>SUMIF('9) PPG 2016-17'!A:A,Summary!A64,'9) PPG 2016-17'!F:F)</f>
        <v>0</v>
      </c>
      <c r="Q64" s="96">
        <f t="shared" si="1"/>
        <v>507223.39999999991</v>
      </c>
      <c r="R64" s="88"/>
      <c r="S64" s="96">
        <f t="shared" si="2"/>
        <v>507223.39999999991</v>
      </c>
      <c r="T64" s="87">
        <f>SUMIF('1) SB - All Schools ISB '!$C:$C,Summary!$A64,'1) SB - All Schools ISB '!L:L)+SUMIF('2) SB - Growth Fund'!$A:$A,Summary!$A64,'2) SB - Growth Fund'!H:H)+SUMIF('4) HNB - Special Sch, AP, ARPs'!$A:$A,Summary!$A64,'4) HNB - Special Sch, AP, ARPs'!Q:Q)+SUMIF('5) HNB - SEN Support Fund'!$A:$A,Summary!$A64,'5) HNB - SEN Support Fund'!M:M)+SUMIF('6) HNB - Mainstream Banding'!$A:$A,Summary!$A64,'6) HNB - Mainstream Banding'!G:G)+SUMIF('7) EYB&amp;HNB - EY High Needs'!$A:$A,Summary!$A64,'7) EYB&amp;HNB - EY High Needs'!C:C)+SUMIF('9) PPG 2016-17'!$A:$A,Summary!$A64,'9) PPG 2016-17'!G:G)+SUMIF('10) EFA 2016-17'!$A:$A,Summary!$A64,'10) EFA 2016-17'!F:F)+SUMIF('3) SB - One Off Reserve'!$A:$A,Summary!$A64,'3) SB - One Off Reserve'!D:D)+SUMIF('8) EYB - 2, 3&amp;4 YO'!$A:$A,Summary!$A64,'8) EYB - 2, 3&amp;4 YO'!O:O)</f>
        <v>58330.690999999999</v>
      </c>
      <c r="U64" s="87">
        <f>SUMIF('1) SB - All Schools ISB '!$C:$C,Summary!$A64,'1) SB - All Schools ISB '!M:M)+SUMIF('2) SB - Growth Fund'!$A:$A,Summary!$A64,'2) SB - Growth Fund'!I:I)+SUMIF('4) HNB - Special Sch, AP, ARPs'!$A:$A,Summary!$A64,'4) HNB - Special Sch, AP, ARPs'!R:R)+SUMIF('5) HNB - SEN Support Fund'!$A:$A,Summary!$A64,'5) HNB - SEN Support Fund'!N:N)+SUMIF('6) HNB - Mainstream Banding'!$A:$A,Summary!$A64,'6) HNB - Mainstream Banding'!H:H)+SUMIF('7) EYB&amp;HNB - EY High Needs'!$A:$A,Summary!$A64,'7) EYB&amp;HNB - EY High Needs'!D:D)+SUMIF('9) PPG 2016-17'!$A:$A,Summary!$A64,'9) PPG 2016-17'!H:H)+SUMIF('10) EFA 2016-17'!$A:$A,Summary!$A64,'10) EFA 2016-17'!G:G)+SUMIF('3) SB - One Off Reserve'!$A:$A,Summary!$A64,'3) SB - One Off Reserve'!E:E)+SUMIF('8) EYB - 2, 3&amp;4 YO'!$A:$A,Summary!$A64,'8) EYB - 2, 3&amp;4 YO'!P:P)</f>
        <v>43113.988999999994</v>
      </c>
      <c r="V64" s="87">
        <f>SUMIF('1) SB - All Schools ISB '!$C:$C,Summary!$A64,'1) SB - All Schools ISB '!N:N)+SUMIF('2) SB - Growth Fund'!$A:$A,Summary!$A64,'2) SB - Growth Fund'!J:J)+SUMIF('4) HNB - Special Sch, AP, ARPs'!$A:$A,Summary!$A64,'4) HNB - Special Sch, AP, ARPs'!S:S)+SUMIF('5) HNB - SEN Support Fund'!$A:$A,Summary!$A64,'5) HNB - SEN Support Fund'!O:O)+SUMIF('6) HNB - Mainstream Banding'!$A:$A,Summary!$A64,'6) HNB - Mainstream Banding'!I:I)+SUMIF('7) EYB&amp;HNB - EY High Needs'!$A:$A,Summary!$A64,'7) EYB&amp;HNB - EY High Needs'!E:E)+SUMIF('9) PPG 2016-17'!$A:$A,Summary!$A64,'9) PPG 2016-17'!I:I)+SUMIF('10) EFA 2016-17'!$A:$A,Summary!$A64,'10) EFA 2016-17'!H:H)+SUMIF('3) SB - One Off Reserve'!$A:$A,Summary!$A64,'3) SB - One Off Reserve'!F:F)+SUMIF('8) EYB - 2, 3&amp;4 YO'!$A:$A,Summary!$A64,'8) EYB - 2, 3&amp;4 YO'!Q:Q)</f>
        <v>43113.988999999994</v>
      </c>
      <c r="W64" s="87">
        <f>SUMIF('1) SB - All Schools ISB '!$C:$C,Summary!$A64,'1) SB - All Schools ISB '!O:O)+SUMIF('2) SB - Growth Fund'!$A:$A,Summary!$A64,'2) SB - Growth Fund'!K:K)+SUMIF('4) HNB - Special Sch, AP, ARPs'!$A:$A,Summary!$A64,'4) HNB - Special Sch, AP, ARPs'!T:T)+SUMIF('5) HNB - SEN Support Fund'!$A:$A,Summary!$A64,'5) HNB - SEN Support Fund'!P:P)+SUMIF('6) HNB - Mainstream Banding'!$A:$A,Summary!$A64,'6) HNB - Mainstream Banding'!J:J)+SUMIF('7) EYB&amp;HNB - EY High Needs'!$A:$A,Summary!$A64,'7) EYB&amp;HNB - EY High Needs'!F:F)+SUMIF('9) PPG 2016-17'!$A:$A,Summary!$A64,'9) PPG 2016-17'!J:J)+SUMIF('10) EFA 2016-17'!$A:$A,Summary!$A64,'10) EFA 2016-17'!I:I)+SUMIF('3) SB - One Off Reserve'!$A:$A,Summary!$A64,'3) SB - One Off Reserve'!G:G)+SUMIF('8) EYB - 2, 3&amp;4 YO'!$A:$A,Summary!$A64,'8) EYB - 2, 3&amp;4 YO'!R:R)</f>
        <v>43113.988999999994</v>
      </c>
      <c r="X64" s="87">
        <f>SUMIF('1) SB - All Schools ISB '!$C:$C,Summary!$A64,'1) SB - All Schools ISB '!P:P)+SUMIF('2) SB - Growth Fund'!$A:$A,Summary!$A64,'2) SB - Growth Fund'!L:L)+SUMIF('4) HNB - Special Sch, AP, ARPs'!$A:$A,Summary!$A64,'4) HNB - Special Sch, AP, ARPs'!U:U)+SUMIF('5) HNB - SEN Support Fund'!$A:$A,Summary!$A64,'5) HNB - SEN Support Fund'!Q:Q)+SUMIF('6) HNB - Mainstream Banding'!$A:$A,Summary!$A64,'6) HNB - Mainstream Banding'!K:K)+SUMIF('7) EYB&amp;HNB - EY High Needs'!$A:$A,Summary!$A64,'7) EYB&amp;HNB - EY High Needs'!G:G)+SUMIF('9) PPG 2016-17'!$A:$A,Summary!$A64,'9) PPG 2016-17'!K:K)+SUMIF('10) EFA 2016-17'!$A:$A,Summary!$A64,'10) EFA 2016-17'!J:J)+SUMIF('3) SB - One Off Reserve'!$A:$A,Summary!$A64,'3) SB - One Off Reserve'!H:H)+SUMIF('8) EYB - 2, 3&amp;4 YO'!$A:$A,Summary!$A64,'8) EYB - 2, 3&amp;4 YO'!S:S)</f>
        <v>43113.988999999994</v>
      </c>
      <c r="Y64" s="87">
        <f>SUMIF('1) SB - All Schools ISB '!$C:$C,Summary!$A64,'1) SB - All Schools ISB '!Q:Q)+SUMIF('2) SB - Growth Fund'!$A:$A,Summary!$A64,'2) SB - Growth Fund'!M:M)+SUMIF('4) HNB - Special Sch, AP, ARPs'!$A:$A,Summary!$A64,'4) HNB - Special Sch, AP, ARPs'!V:V)+SUMIF('5) HNB - SEN Support Fund'!$A:$A,Summary!$A64,'5) HNB - SEN Support Fund'!R:R)+SUMIF('6) HNB - Mainstream Banding'!$A:$A,Summary!$A64,'6) HNB - Mainstream Banding'!L:L)+SUMIF('7) EYB&amp;HNB - EY High Needs'!$A:$A,Summary!$A64,'7) EYB&amp;HNB - EY High Needs'!H:H)+SUMIF('9) PPG 2016-17'!$A:$A,Summary!$A64,'9) PPG 2016-17'!L:L)+SUMIF('10) EFA 2016-17'!$A:$A,Summary!$A64,'10) EFA 2016-17'!K:K)+SUMIF('3) SB - One Off Reserve'!$A:$A,Summary!$A64,'3) SB - One Off Reserve'!I:I)+SUMIF('8) EYB - 2, 3&amp;4 YO'!$A:$A,Summary!$A64,'8) EYB - 2, 3&amp;4 YO'!T:T)</f>
        <v>43113.988999999994</v>
      </c>
      <c r="Z64" s="87">
        <f>SUMIF('1) SB - All Schools ISB '!$C:$C,Summary!$A64,'1) SB - All Schools ISB '!R:R)+SUMIF('2) SB - Growth Fund'!$A:$A,Summary!$A64,'2) SB - Growth Fund'!N:N)+SUMIF('4) HNB - Special Sch, AP, ARPs'!$A:$A,Summary!$A64,'4) HNB - Special Sch, AP, ARPs'!W:W)+SUMIF('5) HNB - SEN Support Fund'!$A:$A,Summary!$A64,'5) HNB - SEN Support Fund'!S:S)+SUMIF('6) HNB - Mainstream Banding'!$A:$A,Summary!$A64,'6) HNB - Mainstream Banding'!M:M)+SUMIF('7) EYB&amp;HNB - EY High Needs'!$A:$A,Summary!$A64,'7) EYB&amp;HNB - EY High Needs'!I:I)+SUMIF('9) PPG 2016-17'!$A:$A,Summary!$A64,'9) PPG 2016-17'!M:M)+SUMIF('10) EFA 2016-17'!$A:$A,Summary!$A64,'10) EFA 2016-17'!L:L)+SUMIF('3) SB - One Off Reserve'!$A:$A,Summary!$A64,'3) SB - One Off Reserve'!J:J)+SUMIF('8) EYB - 2, 3&amp;4 YO'!$A:$A,Summary!$A64,'8) EYB - 2, 3&amp;4 YO'!U:U)</f>
        <v>43113.988999999994</v>
      </c>
      <c r="AA64" s="87">
        <f>SUMIF('1) SB - All Schools ISB '!$C:$C,Summary!$A64,'1) SB - All Schools ISB '!S:S)+SUMIF('2) SB - Growth Fund'!$A:$A,Summary!$A64,'2) SB - Growth Fund'!O:O)+SUMIF('4) HNB - Special Sch, AP, ARPs'!$A:$A,Summary!$A64,'4) HNB - Special Sch, AP, ARPs'!X:X)+SUMIF('5) HNB - SEN Support Fund'!$A:$A,Summary!$A64,'5) HNB - SEN Support Fund'!T:T)+SUMIF('6) HNB - Mainstream Banding'!$A:$A,Summary!$A64,'6) HNB - Mainstream Banding'!N:N)+SUMIF('7) EYB&amp;HNB - EY High Needs'!$A:$A,Summary!$A64,'7) EYB&amp;HNB - EY High Needs'!J:J)+SUMIF('9) PPG 2016-17'!$A:$A,Summary!$A64,'9) PPG 2016-17'!N:N)+SUMIF('10) EFA 2016-17'!$A:$A,Summary!$A64,'10) EFA 2016-17'!M:M)+SUMIF('3) SB - One Off Reserve'!$A:$A,Summary!$A64,'3) SB - One Off Reserve'!K:K)+SUMIF('8) EYB - 2, 3&amp;4 YO'!$A:$A,Summary!$A64,'8) EYB - 2, 3&amp;4 YO'!V:V)</f>
        <v>43113.988999999994</v>
      </c>
      <c r="AB64" s="87">
        <f>SUMIF('1) SB - All Schools ISB '!$C:$C,Summary!$A64,'1) SB - All Schools ISB '!T:T)+SUMIF('2) SB - Growth Fund'!$A:$A,Summary!$A64,'2) SB - Growth Fund'!P:P)+SUMIF('4) HNB - Special Sch, AP, ARPs'!$A:$A,Summary!$A64,'4) HNB - Special Sch, AP, ARPs'!Y:Y)+SUMIF('5) HNB - SEN Support Fund'!$A:$A,Summary!$A64,'5) HNB - SEN Support Fund'!U:U)+SUMIF('6) HNB - Mainstream Banding'!$A:$A,Summary!$A64,'6) HNB - Mainstream Banding'!O:O)+SUMIF('7) EYB&amp;HNB - EY High Needs'!$A:$A,Summary!$A64,'7) EYB&amp;HNB - EY High Needs'!K:K)+SUMIF('9) PPG 2016-17'!$A:$A,Summary!$A64,'9) PPG 2016-17'!O:O)+SUMIF('10) EFA 2016-17'!$A:$A,Summary!$A64,'10) EFA 2016-17'!N:N)+SUMIF('3) SB - One Off Reserve'!$A:$A,Summary!$A64,'3) SB - One Off Reserve'!L:L)+SUMIF('8) EYB - 2, 3&amp;4 YO'!$A:$A,Summary!$A64,'8) EYB - 2, 3&amp;4 YO'!W:W)</f>
        <v>43113.988999999994</v>
      </c>
      <c r="AC64" s="87">
        <f>SUMIF('1) SB - All Schools ISB '!$C:$C,Summary!$A64,'1) SB - All Schools ISB '!U:U)+SUMIF('2) SB - Growth Fund'!$A:$A,Summary!$A64,'2) SB - Growth Fund'!Q:Q)+SUMIF('4) HNB - Special Sch, AP, ARPs'!$A:$A,Summary!$A64,'4) HNB - Special Sch, AP, ARPs'!Z:Z)+SUMIF('5) HNB - SEN Support Fund'!$A:$A,Summary!$A64,'5) HNB - SEN Support Fund'!V:V)+SUMIF('6) HNB - Mainstream Banding'!$A:$A,Summary!$A64,'6) HNB - Mainstream Banding'!P:P)+SUMIF('7) EYB&amp;HNB - EY High Needs'!$A:$A,Summary!$A64,'7) EYB&amp;HNB - EY High Needs'!L:L)+SUMIF('9) PPG 2016-17'!$A:$A,Summary!$A64,'9) PPG 2016-17'!P:P)+SUMIF('10) EFA 2016-17'!$A:$A,Summary!$A64,'10) EFA 2016-17'!O:O)+SUMIF('3) SB - One Off Reserve'!$A:$A,Summary!$A64,'3) SB - One Off Reserve'!M:M)+SUMIF('8) EYB - 2, 3&amp;4 YO'!$A:$A,Summary!$A64,'8) EYB - 2, 3&amp;4 YO'!X:X)</f>
        <v>43113.988999999994</v>
      </c>
      <c r="AD64" s="87">
        <f>SUMIF('1) SB - All Schools ISB '!$C:$C,Summary!$A64,'1) SB - All Schools ISB '!V:V)+SUMIF('2) SB - Growth Fund'!$A:$A,Summary!$A64,'2) SB - Growth Fund'!R:R)+SUMIF('4) HNB - Special Sch, AP, ARPs'!$A:$A,Summary!$A64,'4) HNB - Special Sch, AP, ARPs'!AA:AA)+SUMIF('5) HNB - SEN Support Fund'!$A:$A,Summary!$A64,'5) HNB - SEN Support Fund'!W:W)+SUMIF('6) HNB - Mainstream Banding'!$A:$A,Summary!$A64,'6) HNB - Mainstream Banding'!Q:Q)+SUMIF('7) EYB&amp;HNB - EY High Needs'!$A:$A,Summary!$A64,'7) EYB&amp;HNB - EY High Needs'!M:M)+SUMIF('9) PPG 2016-17'!$A:$A,Summary!$A64,'9) PPG 2016-17'!Q:Q)+SUMIF('10) EFA 2016-17'!$A:$A,Summary!$A64,'10) EFA 2016-17'!P:P)+SUMIF('3) SB - One Off Reserve'!$A:$A,Summary!$A64,'3) SB - One Off Reserve'!N:N)+SUMIF('8) EYB - 2, 3&amp;4 YO'!$A:$A,Summary!$A64,'8) EYB - 2, 3&amp;4 YO'!Y:Y)</f>
        <v>43113.988999999994</v>
      </c>
      <c r="AE64" s="87">
        <f>SUMIF('1) SB - All Schools ISB '!$C:$C,Summary!$A64,'1) SB - All Schools ISB '!W:W)+SUMIF('2) SB - Growth Fund'!$A:$A,Summary!$A64,'2) SB - Growth Fund'!S:S)+SUMIF('4) HNB - Special Sch, AP, ARPs'!$A:$A,Summary!$A64,'4) HNB - Special Sch, AP, ARPs'!AB:AB)+SUMIF('5) HNB - SEN Support Fund'!$A:$A,Summary!$A64,'5) HNB - SEN Support Fund'!X:X)+SUMIF('6) HNB - Mainstream Banding'!$A:$A,Summary!$A64,'6) HNB - Mainstream Banding'!R:R)+SUMIF('7) EYB&amp;HNB - EY High Needs'!$A:$A,Summary!$A64,'7) EYB&amp;HNB - EY High Needs'!N:N)+SUMIF('9) PPG 2016-17'!$A:$A,Summary!$A64,'9) PPG 2016-17'!R:R)+SUMIF('10) EFA 2016-17'!$A:$A,Summary!$A64,'10) EFA 2016-17'!Q:Q)+SUMIF('3) SB - One Off Reserve'!$A:$A,Summary!$A64,'3) SB - One Off Reserve'!O:O)+SUMIF('8) EYB - 2, 3&amp;4 YO'!$A:$A,Summary!$A64,'8) EYB - 2, 3&amp;4 YO'!Z:Z)</f>
        <v>17752.819</v>
      </c>
      <c r="AG64" s="96">
        <v>507223.39999999991</v>
      </c>
      <c r="AH64" s="223">
        <v>507223.39999999991</v>
      </c>
      <c r="AI64" s="223">
        <f t="shared" si="3"/>
        <v>507223.39999999991</v>
      </c>
      <c r="AJ64" s="56">
        <f t="shared" si="4"/>
        <v>0</v>
      </c>
    </row>
    <row r="65" spans="1:36" ht="15" x14ac:dyDescent="0.25">
      <c r="A65" s="7">
        <v>3072076</v>
      </c>
      <c r="B65" s="37" t="s">
        <v>327</v>
      </c>
      <c r="C65" s="96">
        <f>SUMIF('1) SB - All Schools ISB '!C:C,Summary!A65,'1) SB - All Schools ISB '!K:K)</f>
        <v>1505883.4515459565</v>
      </c>
      <c r="D65" s="41">
        <f>SUMIF('4) HNB - Special Sch, AP, ARPs'!A:A,Summary!A65,'4) HNB - Special Sch, AP, ARPs'!C:C)</f>
        <v>0</v>
      </c>
      <c r="E65" s="90">
        <f t="shared" si="0"/>
        <v>1505883.4515459565</v>
      </c>
      <c r="F65" s="88"/>
      <c r="G65" s="91">
        <f>SUMIF('6) HNB - Mainstream Banding'!A:A,Summary!A65,'6) HNB - Mainstream Banding'!E:E)</f>
        <v>48461.33</v>
      </c>
      <c r="H65" s="41">
        <f>SUMIF('4) HNB - Special Sch, AP, ARPs'!A:A,Summary!A65,'4) HNB - Special Sch, AP, ARPs'!E:E)+SUMIF('4) HNB - Special Sch, AP, ARPs'!A:A,Summary!A65,'4) HNB - Special Sch, AP, ARPs'!F:F)</f>
        <v>0</v>
      </c>
      <c r="I65" s="41">
        <f>SUMIF('5) HNB - SEN Support Fund'!A:A,Summary!A65,'5) HNB - SEN Support Fund'!L:L)</f>
        <v>14111</v>
      </c>
      <c r="J65" s="41"/>
      <c r="K65" s="96">
        <f>SUMIF('8) EYB - 2, 3&amp;4 YO'!A:A,A65,'8) EYB - 2, 3&amp;4 YO'!N:N)</f>
        <v>123055.99999999999</v>
      </c>
      <c r="L65" s="96">
        <f>SUMIF('2) SB - Growth Fund'!A:A,Summary!A65,'2) SB - Growth Fund'!G:G)</f>
        <v>45100</v>
      </c>
      <c r="M65" s="96">
        <f>SUMIF('3) SB - One Off Reserve'!A:A,Summary!A65,'3) SB - One Off Reserve'!D:D)</f>
        <v>3586.2949369685639</v>
      </c>
      <c r="N65" s="96">
        <f>SUMIF('10) EFA 2016-17'!A:A,Summary!A65,'10) EFA 2016-17'!C:C)</f>
        <v>0</v>
      </c>
      <c r="O65" s="96">
        <f>SUMIF('10) EFA 2016-17'!A:A,Summary!A65,'10) EFA 2016-17'!D:D)</f>
        <v>0</v>
      </c>
      <c r="P65" s="96">
        <f>SUMIF('9) PPG 2016-17'!A:A,Summary!A65,'9) PPG 2016-17'!F:F)</f>
        <v>125080</v>
      </c>
      <c r="Q65" s="96">
        <f t="shared" si="1"/>
        <v>359394.62493696855</v>
      </c>
      <c r="R65" s="88"/>
      <c r="S65" s="96">
        <f t="shared" si="2"/>
        <v>1865278.0764829251</v>
      </c>
      <c r="T65" s="87">
        <f>SUMIF('1) SB - All Schools ISB '!$C:$C,Summary!$A65,'1) SB - All Schools ISB '!L:L)+SUMIF('2) SB - Growth Fund'!$A:$A,Summary!$A65,'2) SB - Growth Fund'!H:H)+SUMIF('4) HNB - Special Sch, AP, ARPs'!$A:$A,Summary!$A65,'4) HNB - Special Sch, AP, ARPs'!Q:Q)+SUMIF('5) HNB - SEN Support Fund'!$A:$A,Summary!$A65,'5) HNB - SEN Support Fund'!M:M)+SUMIF('6) HNB - Mainstream Banding'!$A:$A,Summary!$A65,'6) HNB - Mainstream Banding'!G:G)+SUMIF('7) EYB&amp;HNB - EY High Needs'!$A:$A,Summary!$A65,'7) EYB&amp;HNB - EY High Needs'!C:C)+SUMIF('9) PPG 2016-17'!$A:$A,Summary!$A65,'9) PPG 2016-17'!G:G)+SUMIF('10) EFA 2016-17'!$A:$A,Summary!$A65,'10) EFA 2016-17'!F:F)+SUMIF('3) SB - One Off Reserve'!$A:$A,Summary!$A65,'3) SB - One Off Reserve'!D:D)+SUMIF('8) EYB - 2, 3&amp;4 YO'!$A:$A,Summary!$A65,'8) EYB - 2, 3&amp;4 YO'!O:O)</f>
        <v>257594.34981475363</v>
      </c>
      <c r="U65" s="87">
        <f>SUMIF('1) SB - All Schools ISB '!$C:$C,Summary!$A65,'1) SB - All Schools ISB '!M:M)+SUMIF('2) SB - Growth Fund'!$A:$A,Summary!$A65,'2) SB - Growth Fund'!I:I)+SUMIF('4) HNB - Special Sch, AP, ARPs'!$A:$A,Summary!$A65,'4) HNB - Special Sch, AP, ARPs'!R:R)+SUMIF('5) HNB - SEN Support Fund'!$A:$A,Summary!$A65,'5) HNB - SEN Support Fund'!N:N)+SUMIF('6) HNB - Mainstream Banding'!$A:$A,Summary!$A65,'6) HNB - Mainstream Banding'!H:H)+SUMIF('7) EYB&amp;HNB - EY High Needs'!$A:$A,Summary!$A65,'7) EYB&amp;HNB - EY High Needs'!D:D)+SUMIF('9) PPG 2016-17'!$A:$A,Summary!$A65,'9) PPG 2016-17'!H:H)+SUMIF('10) EFA 2016-17'!$A:$A,Summary!$A65,'10) EFA 2016-17'!G:G)+SUMIF('3) SB - One Off Reserve'!$A:$A,Summary!$A65,'3) SB - One Off Reserve'!E:E)+SUMIF('8) EYB - 2, 3&amp;4 YO'!$A:$A,Summary!$A65,'8) EYB - 2, 3&amp;4 YO'!P:P)</f>
        <v>154410.30143140632</v>
      </c>
      <c r="V65" s="87">
        <f>SUMIF('1) SB - All Schools ISB '!$C:$C,Summary!$A65,'1) SB - All Schools ISB '!N:N)+SUMIF('2) SB - Growth Fund'!$A:$A,Summary!$A65,'2) SB - Growth Fund'!J:J)+SUMIF('4) HNB - Special Sch, AP, ARPs'!$A:$A,Summary!$A65,'4) HNB - Special Sch, AP, ARPs'!S:S)+SUMIF('5) HNB - SEN Support Fund'!$A:$A,Summary!$A65,'5) HNB - SEN Support Fund'!O:O)+SUMIF('6) HNB - Mainstream Banding'!$A:$A,Summary!$A65,'6) HNB - Mainstream Banding'!I:I)+SUMIF('7) EYB&amp;HNB - EY High Needs'!$A:$A,Summary!$A65,'7) EYB&amp;HNB - EY High Needs'!E:E)+SUMIF('9) PPG 2016-17'!$A:$A,Summary!$A65,'9) PPG 2016-17'!I:I)+SUMIF('10) EFA 2016-17'!$A:$A,Summary!$A65,'10) EFA 2016-17'!H:H)+SUMIF('3) SB - One Off Reserve'!$A:$A,Summary!$A65,'3) SB - One Off Reserve'!F:F)+SUMIF('8) EYB - 2, 3&amp;4 YO'!$A:$A,Summary!$A65,'8) EYB - 2, 3&amp;4 YO'!Q:Q)</f>
        <v>154410.30143140632</v>
      </c>
      <c r="W65" s="87">
        <f>SUMIF('1) SB - All Schools ISB '!$C:$C,Summary!$A65,'1) SB - All Schools ISB '!O:O)+SUMIF('2) SB - Growth Fund'!$A:$A,Summary!$A65,'2) SB - Growth Fund'!K:K)+SUMIF('4) HNB - Special Sch, AP, ARPs'!$A:$A,Summary!$A65,'4) HNB - Special Sch, AP, ARPs'!T:T)+SUMIF('5) HNB - SEN Support Fund'!$A:$A,Summary!$A65,'5) HNB - SEN Support Fund'!P:P)+SUMIF('6) HNB - Mainstream Banding'!$A:$A,Summary!$A65,'6) HNB - Mainstream Banding'!J:J)+SUMIF('7) EYB&amp;HNB - EY High Needs'!$A:$A,Summary!$A65,'7) EYB&amp;HNB - EY High Needs'!F:F)+SUMIF('9) PPG 2016-17'!$A:$A,Summary!$A65,'9) PPG 2016-17'!J:J)+SUMIF('10) EFA 2016-17'!$A:$A,Summary!$A65,'10) EFA 2016-17'!I:I)+SUMIF('3) SB - One Off Reserve'!$A:$A,Summary!$A65,'3) SB - One Off Reserve'!G:G)+SUMIF('8) EYB - 2, 3&amp;4 YO'!$A:$A,Summary!$A65,'8) EYB - 2, 3&amp;4 YO'!R:R)</f>
        <v>154410.30143140632</v>
      </c>
      <c r="X65" s="87">
        <f>SUMIF('1) SB - All Schools ISB '!$C:$C,Summary!$A65,'1) SB - All Schools ISB '!P:P)+SUMIF('2) SB - Growth Fund'!$A:$A,Summary!$A65,'2) SB - Growth Fund'!L:L)+SUMIF('4) HNB - Special Sch, AP, ARPs'!$A:$A,Summary!$A65,'4) HNB - Special Sch, AP, ARPs'!U:U)+SUMIF('5) HNB - SEN Support Fund'!$A:$A,Summary!$A65,'5) HNB - SEN Support Fund'!Q:Q)+SUMIF('6) HNB - Mainstream Banding'!$A:$A,Summary!$A65,'6) HNB - Mainstream Banding'!K:K)+SUMIF('7) EYB&amp;HNB - EY High Needs'!$A:$A,Summary!$A65,'7) EYB&amp;HNB - EY High Needs'!G:G)+SUMIF('9) PPG 2016-17'!$A:$A,Summary!$A65,'9) PPG 2016-17'!K:K)+SUMIF('10) EFA 2016-17'!$A:$A,Summary!$A65,'10) EFA 2016-17'!J:J)+SUMIF('3) SB - One Off Reserve'!$A:$A,Summary!$A65,'3) SB - One Off Reserve'!H:H)+SUMIF('8) EYB - 2, 3&amp;4 YO'!$A:$A,Summary!$A65,'8) EYB - 2, 3&amp;4 YO'!S:S)</f>
        <v>154410.30143140632</v>
      </c>
      <c r="Y65" s="87">
        <f>SUMIF('1) SB - All Schools ISB '!$C:$C,Summary!$A65,'1) SB - All Schools ISB '!Q:Q)+SUMIF('2) SB - Growth Fund'!$A:$A,Summary!$A65,'2) SB - Growth Fund'!M:M)+SUMIF('4) HNB - Special Sch, AP, ARPs'!$A:$A,Summary!$A65,'4) HNB - Special Sch, AP, ARPs'!V:V)+SUMIF('5) HNB - SEN Support Fund'!$A:$A,Summary!$A65,'5) HNB - SEN Support Fund'!R:R)+SUMIF('6) HNB - Mainstream Banding'!$A:$A,Summary!$A65,'6) HNB - Mainstream Banding'!L:L)+SUMIF('7) EYB&amp;HNB - EY High Needs'!$A:$A,Summary!$A65,'7) EYB&amp;HNB - EY High Needs'!H:H)+SUMIF('9) PPG 2016-17'!$A:$A,Summary!$A65,'9) PPG 2016-17'!L:L)+SUMIF('10) EFA 2016-17'!$A:$A,Summary!$A65,'10) EFA 2016-17'!K:K)+SUMIF('3) SB - One Off Reserve'!$A:$A,Summary!$A65,'3) SB - One Off Reserve'!I:I)+SUMIF('8) EYB - 2, 3&amp;4 YO'!$A:$A,Summary!$A65,'8) EYB - 2, 3&amp;4 YO'!T:T)</f>
        <v>154410.30143140632</v>
      </c>
      <c r="Z65" s="87">
        <f>SUMIF('1) SB - All Schools ISB '!$C:$C,Summary!$A65,'1) SB - All Schools ISB '!R:R)+SUMIF('2) SB - Growth Fund'!$A:$A,Summary!$A65,'2) SB - Growth Fund'!N:N)+SUMIF('4) HNB - Special Sch, AP, ARPs'!$A:$A,Summary!$A65,'4) HNB - Special Sch, AP, ARPs'!W:W)+SUMIF('5) HNB - SEN Support Fund'!$A:$A,Summary!$A65,'5) HNB - SEN Support Fund'!S:S)+SUMIF('6) HNB - Mainstream Banding'!$A:$A,Summary!$A65,'6) HNB - Mainstream Banding'!M:M)+SUMIF('7) EYB&amp;HNB - EY High Needs'!$A:$A,Summary!$A65,'7) EYB&amp;HNB - EY High Needs'!I:I)+SUMIF('9) PPG 2016-17'!$A:$A,Summary!$A65,'9) PPG 2016-17'!M:M)+SUMIF('10) EFA 2016-17'!$A:$A,Summary!$A65,'10) EFA 2016-17'!L:L)+SUMIF('3) SB - One Off Reserve'!$A:$A,Summary!$A65,'3) SB - One Off Reserve'!J:J)+SUMIF('8) EYB - 2, 3&amp;4 YO'!$A:$A,Summary!$A65,'8) EYB - 2, 3&amp;4 YO'!U:U)</f>
        <v>154410.30143140632</v>
      </c>
      <c r="AA65" s="87">
        <f>SUMIF('1) SB - All Schools ISB '!$C:$C,Summary!$A65,'1) SB - All Schools ISB '!S:S)+SUMIF('2) SB - Growth Fund'!$A:$A,Summary!$A65,'2) SB - Growth Fund'!O:O)+SUMIF('4) HNB - Special Sch, AP, ARPs'!$A:$A,Summary!$A65,'4) HNB - Special Sch, AP, ARPs'!X:X)+SUMIF('5) HNB - SEN Support Fund'!$A:$A,Summary!$A65,'5) HNB - SEN Support Fund'!T:T)+SUMIF('6) HNB - Mainstream Banding'!$A:$A,Summary!$A65,'6) HNB - Mainstream Banding'!N:N)+SUMIF('7) EYB&amp;HNB - EY High Needs'!$A:$A,Summary!$A65,'7) EYB&amp;HNB - EY High Needs'!J:J)+SUMIF('9) PPG 2016-17'!$A:$A,Summary!$A65,'9) PPG 2016-17'!N:N)+SUMIF('10) EFA 2016-17'!$A:$A,Summary!$A65,'10) EFA 2016-17'!M:M)+SUMIF('3) SB - One Off Reserve'!$A:$A,Summary!$A65,'3) SB - One Off Reserve'!K:K)+SUMIF('8) EYB - 2, 3&amp;4 YO'!$A:$A,Summary!$A65,'8) EYB - 2, 3&amp;4 YO'!V:V)</f>
        <v>154410.30143140632</v>
      </c>
      <c r="AB65" s="87">
        <f>SUMIF('1) SB - All Schools ISB '!$C:$C,Summary!$A65,'1) SB - All Schools ISB '!T:T)+SUMIF('2) SB - Growth Fund'!$A:$A,Summary!$A65,'2) SB - Growth Fund'!P:P)+SUMIF('4) HNB - Special Sch, AP, ARPs'!$A:$A,Summary!$A65,'4) HNB - Special Sch, AP, ARPs'!Y:Y)+SUMIF('5) HNB - SEN Support Fund'!$A:$A,Summary!$A65,'5) HNB - SEN Support Fund'!U:U)+SUMIF('6) HNB - Mainstream Banding'!$A:$A,Summary!$A65,'6) HNB - Mainstream Banding'!O:O)+SUMIF('7) EYB&amp;HNB - EY High Needs'!$A:$A,Summary!$A65,'7) EYB&amp;HNB - EY High Needs'!K:K)+SUMIF('9) PPG 2016-17'!$A:$A,Summary!$A65,'9) PPG 2016-17'!O:O)+SUMIF('10) EFA 2016-17'!$A:$A,Summary!$A65,'10) EFA 2016-17'!N:N)+SUMIF('3) SB - One Off Reserve'!$A:$A,Summary!$A65,'3) SB - One Off Reserve'!L:L)+SUMIF('8) EYB - 2, 3&amp;4 YO'!$A:$A,Summary!$A65,'8) EYB - 2, 3&amp;4 YO'!W:W)</f>
        <v>154410.30143140632</v>
      </c>
      <c r="AC65" s="87">
        <f>SUMIF('1) SB - All Schools ISB '!$C:$C,Summary!$A65,'1) SB - All Schools ISB '!U:U)+SUMIF('2) SB - Growth Fund'!$A:$A,Summary!$A65,'2) SB - Growth Fund'!Q:Q)+SUMIF('4) HNB - Special Sch, AP, ARPs'!$A:$A,Summary!$A65,'4) HNB - Special Sch, AP, ARPs'!Z:Z)+SUMIF('5) HNB - SEN Support Fund'!$A:$A,Summary!$A65,'5) HNB - SEN Support Fund'!V:V)+SUMIF('6) HNB - Mainstream Banding'!$A:$A,Summary!$A65,'6) HNB - Mainstream Banding'!P:P)+SUMIF('7) EYB&amp;HNB - EY High Needs'!$A:$A,Summary!$A65,'7) EYB&amp;HNB - EY High Needs'!L:L)+SUMIF('9) PPG 2016-17'!$A:$A,Summary!$A65,'9) PPG 2016-17'!P:P)+SUMIF('10) EFA 2016-17'!$A:$A,Summary!$A65,'10) EFA 2016-17'!O:O)+SUMIF('3) SB - One Off Reserve'!$A:$A,Summary!$A65,'3) SB - One Off Reserve'!M:M)+SUMIF('8) EYB - 2, 3&amp;4 YO'!$A:$A,Summary!$A65,'8) EYB - 2, 3&amp;4 YO'!X:X)</f>
        <v>154410.30143140632</v>
      </c>
      <c r="AD65" s="87">
        <f>SUMIF('1) SB - All Schools ISB '!$C:$C,Summary!$A65,'1) SB - All Schools ISB '!V:V)+SUMIF('2) SB - Growth Fund'!$A:$A,Summary!$A65,'2) SB - Growth Fund'!R:R)+SUMIF('4) HNB - Special Sch, AP, ARPs'!$A:$A,Summary!$A65,'4) HNB - Special Sch, AP, ARPs'!AA:AA)+SUMIF('5) HNB - SEN Support Fund'!$A:$A,Summary!$A65,'5) HNB - SEN Support Fund'!W:W)+SUMIF('6) HNB - Mainstream Banding'!$A:$A,Summary!$A65,'6) HNB - Mainstream Banding'!Q:Q)+SUMIF('7) EYB&amp;HNB - EY High Needs'!$A:$A,Summary!$A65,'7) EYB&amp;HNB - EY High Needs'!M:M)+SUMIF('9) PPG 2016-17'!$A:$A,Summary!$A65,'9) PPG 2016-17'!Q:Q)+SUMIF('10) EFA 2016-17'!$A:$A,Summary!$A65,'10) EFA 2016-17'!P:P)+SUMIF('3) SB - One Off Reserve'!$A:$A,Summary!$A65,'3) SB - One Off Reserve'!N:N)+SUMIF('8) EYB - 2, 3&amp;4 YO'!$A:$A,Summary!$A65,'8) EYB - 2, 3&amp;4 YO'!Y:Y)</f>
        <v>154410.30143140632</v>
      </c>
      <c r="AE65" s="87">
        <f>SUMIF('1) SB - All Schools ISB '!$C:$C,Summary!$A65,'1) SB - All Schools ISB '!W:W)+SUMIF('2) SB - Growth Fund'!$A:$A,Summary!$A65,'2) SB - Growth Fund'!S:S)+SUMIF('4) HNB - Special Sch, AP, ARPs'!$A:$A,Summary!$A65,'4) HNB - Special Sch, AP, ARPs'!AB:AB)+SUMIF('5) HNB - SEN Support Fund'!$A:$A,Summary!$A65,'5) HNB - SEN Support Fund'!X:X)+SUMIF('6) HNB - Mainstream Banding'!$A:$A,Summary!$A65,'6) HNB - Mainstream Banding'!R:R)+SUMIF('7) EYB&amp;HNB - EY High Needs'!$A:$A,Summary!$A65,'7) EYB&amp;HNB - EY High Needs'!N:N)+SUMIF('9) PPG 2016-17'!$A:$A,Summary!$A65,'9) PPG 2016-17'!R:R)+SUMIF('10) EFA 2016-17'!$A:$A,Summary!$A65,'10) EFA 2016-17'!Q:Q)+SUMIF('3) SB - One Off Reserve'!$A:$A,Summary!$A65,'3) SB - One Off Reserve'!O:O)+SUMIF('8) EYB - 2, 3&amp;4 YO'!$A:$A,Summary!$A65,'8) EYB - 2, 3&amp;4 YO'!Z:Z)</f>
        <v>63580.712354108487</v>
      </c>
      <c r="AG65" s="96">
        <v>1865278.0764829251</v>
      </c>
      <c r="AH65" s="223">
        <v>1865278.0764829251</v>
      </c>
      <c r="AI65" s="223">
        <f t="shared" si="3"/>
        <v>1865278.0764829251</v>
      </c>
      <c r="AJ65" s="56">
        <f t="shared" si="4"/>
        <v>0</v>
      </c>
    </row>
    <row r="66" spans="1:36" ht="15" x14ac:dyDescent="0.25">
      <c r="A66" s="7">
        <v>3072182</v>
      </c>
      <c r="B66" s="37" t="s">
        <v>328</v>
      </c>
      <c r="C66" s="96">
        <f>SUMIF('1) SB - All Schools ISB '!C:C,Summary!A66,'1) SB - All Schools ISB '!K:K)</f>
        <v>2556954.371369964</v>
      </c>
      <c r="D66" s="41">
        <f>SUMIF('4) HNB - Special Sch, AP, ARPs'!A:A,Summary!A66,'4) HNB - Special Sch, AP, ARPs'!C:C)</f>
        <v>0</v>
      </c>
      <c r="E66" s="90">
        <f t="shared" si="0"/>
        <v>2556954.371369964</v>
      </c>
      <c r="F66" s="88"/>
      <c r="G66" s="91">
        <f>SUMIF('6) HNB - Mainstream Banding'!A:A,Summary!A66,'6) HNB - Mainstream Banding'!E:E)</f>
        <v>33678</v>
      </c>
      <c r="H66" s="41">
        <f>SUMIF('4) HNB - Special Sch, AP, ARPs'!A:A,Summary!A66,'4) HNB - Special Sch, AP, ARPs'!E:E)+SUMIF('4) HNB - Special Sch, AP, ARPs'!A:A,Summary!A66,'4) HNB - Special Sch, AP, ARPs'!F:F)</f>
        <v>0</v>
      </c>
      <c r="I66" s="41">
        <f>SUMIF('5) HNB - SEN Support Fund'!A:A,Summary!A66,'5) HNB - SEN Support Fund'!L:L)</f>
        <v>0</v>
      </c>
      <c r="J66" s="41"/>
      <c r="K66" s="96">
        <f>SUMIF('8) EYB - 2, 3&amp;4 YO'!A:A,A66,'8) EYB - 2, 3&amp;4 YO'!N:N)</f>
        <v>145872.99999999997</v>
      </c>
      <c r="L66" s="96">
        <f>SUMIF('2) SB - Growth Fund'!A:A,Summary!A66,'2) SB - Growth Fund'!G:G)</f>
        <v>0</v>
      </c>
      <c r="M66" s="96">
        <f>SUMIF('3) SB - One Off Reserve'!A:A,Summary!A66,'3) SB - One Off Reserve'!D:D)</f>
        <v>6595.8465361205463</v>
      </c>
      <c r="N66" s="96">
        <f>SUMIF('10) EFA 2016-17'!A:A,Summary!A66,'10) EFA 2016-17'!C:C)</f>
        <v>0</v>
      </c>
      <c r="O66" s="96">
        <f>SUMIF('10) EFA 2016-17'!A:A,Summary!A66,'10) EFA 2016-17'!D:D)</f>
        <v>0</v>
      </c>
      <c r="P66" s="96">
        <f>SUMIF('9) PPG 2016-17'!A:A,Summary!A66,'9) PPG 2016-17'!F:F)</f>
        <v>148260</v>
      </c>
      <c r="Q66" s="96">
        <f t="shared" si="1"/>
        <v>334406.84653612052</v>
      </c>
      <c r="R66" s="88"/>
      <c r="S66" s="96">
        <f t="shared" si="2"/>
        <v>2891361.2179060844</v>
      </c>
      <c r="T66" s="87">
        <f>SUMIF('1) SB - All Schools ISB '!$C:$C,Summary!$A66,'1) SB - All Schools ISB '!L:L)+SUMIF('2) SB - Growth Fund'!$A:$A,Summary!$A66,'2) SB - Growth Fund'!H:H)+SUMIF('4) HNB - Special Sch, AP, ARPs'!$A:$A,Summary!$A66,'4) HNB - Special Sch, AP, ARPs'!Q:Q)+SUMIF('5) HNB - SEN Support Fund'!$A:$A,Summary!$A66,'5) HNB - SEN Support Fund'!M:M)+SUMIF('6) HNB - Mainstream Banding'!$A:$A,Summary!$A66,'6) HNB - Mainstream Banding'!G:G)+SUMIF('7) EYB&amp;HNB - EY High Needs'!$A:$A,Summary!$A66,'7) EYB&amp;HNB - EY High Needs'!C:C)+SUMIF('9) PPG 2016-17'!$A:$A,Summary!$A66,'9) PPG 2016-17'!G:G)+SUMIF('10) EFA 2016-17'!$A:$A,Summary!$A66,'10) EFA 2016-17'!F:F)+SUMIF('3) SB - One Off Reserve'!$A:$A,Summary!$A66,'3) SB - One Off Reserve'!D:D)+SUMIF('8) EYB - 2, 3&amp;4 YO'!$A:$A,Summary!$A66,'8) EYB - 2, 3&amp;4 YO'!O:O)</f>
        <v>338343.86424366647</v>
      </c>
      <c r="U66" s="87">
        <f>SUMIF('1) SB - All Schools ISB '!$C:$C,Summary!$A66,'1) SB - All Schools ISB '!M:M)+SUMIF('2) SB - Growth Fund'!$A:$A,Summary!$A66,'2) SB - Growth Fund'!I:I)+SUMIF('4) HNB - Special Sch, AP, ARPs'!$A:$A,Summary!$A66,'4) HNB - Special Sch, AP, ARPs'!R:R)+SUMIF('5) HNB - SEN Support Fund'!$A:$A,Summary!$A66,'5) HNB - SEN Support Fund'!N:N)+SUMIF('6) HNB - Mainstream Banding'!$A:$A,Summary!$A66,'6) HNB - Mainstream Banding'!H:H)+SUMIF('7) EYB&amp;HNB - EY High Needs'!$A:$A,Summary!$A66,'7) EYB&amp;HNB - EY High Needs'!D:D)+SUMIF('9) PPG 2016-17'!$A:$A,Summary!$A66,'9) PPG 2016-17'!H:H)+SUMIF('10) EFA 2016-17'!$A:$A,Summary!$A66,'10) EFA 2016-17'!G:G)+SUMIF('3) SB - One Off Reserve'!$A:$A,Summary!$A66,'3) SB - One Off Reserve'!E:E)+SUMIF('8) EYB - 2, 3&amp;4 YO'!$A:$A,Summary!$A66,'8) EYB - 2, 3&amp;4 YO'!P:P)</f>
        <v>245205.05656644696</v>
      </c>
      <c r="V66" s="87">
        <f>SUMIF('1) SB - All Schools ISB '!$C:$C,Summary!$A66,'1) SB - All Schools ISB '!N:N)+SUMIF('2) SB - Growth Fund'!$A:$A,Summary!$A66,'2) SB - Growth Fund'!J:J)+SUMIF('4) HNB - Special Sch, AP, ARPs'!$A:$A,Summary!$A66,'4) HNB - Special Sch, AP, ARPs'!S:S)+SUMIF('5) HNB - SEN Support Fund'!$A:$A,Summary!$A66,'5) HNB - SEN Support Fund'!O:O)+SUMIF('6) HNB - Mainstream Banding'!$A:$A,Summary!$A66,'6) HNB - Mainstream Banding'!I:I)+SUMIF('7) EYB&amp;HNB - EY High Needs'!$A:$A,Summary!$A66,'7) EYB&amp;HNB - EY High Needs'!E:E)+SUMIF('9) PPG 2016-17'!$A:$A,Summary!$A66,'9) PPG 2016-17'!I:I)+SUMIF('10) EFA 2016-17'!$A:$A,Summary!$A66,'10) EFA 2016-17'!H:H)+SUMIF('3) SB - One Off Reserve'!$A:$A,Summary!$A66,'3) SB - One Off Reserve'!F:F)+SUMIF('8) EYB - 2, 3&amp;4 YO'!$A:$A,Summary!$A66,'8) EYB - 2, 3&amp;4 YO'!Q:Q)</f>
        <v>245205.05656644696</v>
      </c>
      <c r="W66" s="87">
        <f>SUMIF('1) SB - All Schools ISB '!$C:$C,Summary!$A66,'1) SB - All Schools ISB '!O:O)+SUMIF('2) SB - Growth Fund'!$A:$A,Summary!$A66,'2) SB - Growth Fund'!K:K)+SUMIF('4) HNB - Special Sch, AP, ARPs'!$A:$A,Summary!$A66,'4) HNB - Special Sch, AP, ARPs'!T:T)+SUMIF('5) HNB - SEN Support Fund'!$A:$A,Summary!$A66,'5) HNB - SEN Support Fund'!P:P)+SUMIF('6) HNB - Mainstream Banding'!$A:$A,Summary!$A66,'6) HNB - Mainstream Banding'!J:J)+SUMIF('7) EYB&amp;HNB - EY High Needs'!$A:$A,Summary!$A66,'7) EYB&amp;HNB - EY High Needs'!F:F)+SUMIF('9) PPG 2016-17'!$A:$A,Summary!$A66,'9) PPG 2016-17'!J:J)+SUMIF('10) EFA 2016-17'!$A:$A,Summary!$A66,'10) EFA 2016-17'!I:I)+SUMIF('3) SB - One Off Reserve'!$A:$A,Summary!$A66,'3) SB - One Off Reserve'!G:G)+SUMIF('8) EYB - 2, 3&amp;4 YO'!$A:$A,Summary!$A66,'8) EYB - 2, 3&amp;4 YO'!R:R)</f>
        <v>245205.05656644696</v>
      </c>
      <c r="X66" s="87">
        <f>SUMIF('1) SB - All Schools ISB '!$C:$C,Summary!$A66,'1) SB - All Schools ISB '!P:P)+SUMIF('2) SB - Growth Fund'!$A:$A,Summary!$A66,'2) SB - Growth Fund'!L:L)+SUMIF('4) HNB - Special Sch, AP, ARPs'!$A:$A,Summary!$A66,'4) HNB - Special Sch, AP, ARPs'!U:U)+SUMIF('5) HNB - SEN Support Fund'!$A:$A,Summary!$A66,'5) HNB - SEN Support Fund'!Q:Q)+SUMIF('6) HNB - Mainstream Banding'!$A:$A,Summary!$A66,'6) HNB - Mainstream Banding'!K:K)+SUMIF('7) EYB&amp;HNB - EY High Needs'!$A:$A,Summary!$A66,'7) EYB&amp;HNB - EY High Needs'!G:G)+SUMIF('9) PPG 2016-17'!$A:$A,Summary!$A66,'9) PPG 2016-17'!K:K)+SUMIF('10) EFA 2016-17'!$A:$A,Summary!$A66,'10) EFA 2016-17'!J:J)+SUMIF('3) SB - One Off Reserve'!$A:$A,Summary!$A66,'3) SB - One Off Reserve'!H:H)+SUMIF('8) EYB - 2, 3&amp;4 YO'!$A:$A,Summary!$A66,'8) EYB - 2, 3&amp;4 YO'!S:S)</f>
        <v>245205.05656644696</v>
      </c>
      <c r="Y66" s="87">
        <f>SUMIF('1) SB - All Schools ISB '!$C:$C,Summary!$A66,'1) SB - All Schools ISB '!Q:Q)+SUMIF('2) SB - Growth Fund'!$A:$A,Summary!$A66,'2) SB - Growth Fund'!M:M)+SUMIF('4) HNB - Special Sch, AP, ARPs'!$A:$A,Summary!$A66,'4) HNB - Special Sch, AP, ARPs'!V:V)+SUMIF('5) HNB - SEN Support Fund'!$A:$A,Summary!$A66,'5) HNB - SEN Support Fund'!R:R)+SUMIF('6) HNB - Mainstream Banding'!$A:$A,Summary!$A66,'6) HNB - Mainstream Banding'!L:L)+SUMIF('7) EYB&amp;HNB - EY High Needs'!$A:$A,Summary!$A66,'7) EYB&amp;HNB - EY High Needs'!H:H)+SUMIF('9) PPG 2016-17'!$A:$A,Summary!$A66,'9) PPG 2016-17'!L:L)+SUMIF('10) EFA 2016-17'!$A:$A,Summary!$A66,'10) EFA 2016-17'!K:K)+SUMIF('3) SB - One Off Reserve'!$A:$A,Summary!$A66,'3) SB - One Off Reserve'!I:I)+SUMIF('8) EYB - 2, 3&amp;4 YO'!$A:$A,Summary!$A66,'8) EYB - 2, 3&amp;4 YO'!T:T)</f>
        <v>245205.05656644696</v>
      </c>
      <c r="Z66" s="87">
        <f>SUMIF('1) SB - All Schools ISB '!$C:$C,Summary!$A66,'1) SB - All Schools ISB '!R:R)+SUMIF('2) SB - Growth Fund'!$A:$A,Summary!$A66,'2) SB - Growth Fund'!N:N)+SUMIF('4) HNB - Special Sch, AP, ARPs'!$A:$A,Summary!$A66,'4) HNB - Special Sch, AP, ARPs'!W:W)+SUMIF('5) HNB - SEN Support Fund'!$A:$A,Summary!$A66,'5) HNB - SEN Support Fund'!S:S)+SUMIF('6) HNB - Mainstream Banding'!$A:$A,Summary!$A66,'6) HNB - Mainstream Banding'!M:M)+SUMIF('7) EYB&amp;HNB - EY High Needs'!$A:$A,Summary!$A66,'7) EYB&amp;HNB - EY High Needs'!I:I)+SUMIF('9) PPG 2016-17'!$A:$A,Summary!$A66,'9) PPG 2016-17'!M:M)+SUMIF('10) EFA 2016-17'!$A:$A,Summary!$A66,'10) EFA 2016-17'!L:L)+SUMIF('3) SB - One Off Reserve'!$A:$A,Summary!$A66,'3) SB - One Off Reserve'!J:J)+SUMIF('8) EYB - 2, 3&amp;4 YO'!$A:$A,Summary!$A66,'8) EYB - 2, 3&amp;4 YO'!U:U)</f>
        <v>245205.05656644696</v>
      </c>
      <c r="AA66" s="87">
        <f>SUMIF('1) SB - All Schools ISB '!$C:$C,Summary!$A66,'1) SB - All Schools ISB '!S:S)+SUMIF('2) SB - Growth Fund'!$A:$A,Summary!$A66,'2) SB - Growth Fund'!O:O)+SUMIF('4) HNB - Special Sch, AP, ARPs'!$A:$A,Summary!$A66,'4) HNB - Special Sch, AP, ARPs'!X:X)+SUMIF('5) HNB - SEN Support Fund'!$A:$A,Summary!$A66,'5) HNB - SEN Support Fund'!T:T)+SUMIF('6) HNB - Mainstream Banding'!$A:$A,Summary!$A66,'6) HNB - Mainstream Banding'!N:N)+SUMIF('7) EYB&amp;HNB - EY High Needs'!$A:$A,Summary!$A66,'7) EYB&amp;HNB - EY High Needs'!J:J)+SUMIF('9) PPG 2016-17'!$A:$A,Summary!$A66,'9) PPG 2016-17'!N:N)+SUMIF('10) EFA 2016-17'!$A:$A,Summary!$A66,'10) EFA 2016-17'!M:M)+SUMIF('3) SB - One Off Reserve'!$A:$A,Summary!$A66,'3) SB - One Off Reserve'!K:K)+SUMIF('8) EYB - 2, 3&amp;4 YO'!$A:$A,Summary!$A66,'8) EYB - 2, 3&amp;4 YO'!V:V)</f>
        <v>245205.05656644696</v>
      </c>
      <c r="AB66" s="87">
        <f>SUMIF('1) SB - All Schools ISB '!$C:$C,Summary!$A66,'1) SB - All Schools ISB '!T:T)+SUMIF('2) SB - Growth Fund'!$A:$A,Summary!$A66,'2) SB - Growth Fund'!P:P)+SUMIF('4) HNB - Special Sch, AP, ARPs'!$A:$A,Summary!$A66,'4) HNB - Special Sch, AP, ARPs'!Y:Y)+SUMIF('5) HNB - SEN Support Fund'!$A:$A,Summary!$A66,'5) HNB - SEN Support Fund'!U:U)+SUMIF('6) HNB - Mainstream Banding'!$A:$A,Summary!$A66,'6) HNB - Mainstream Banding'!O:O)+SUMIF('7) EYB&amp;HNB - EY High Needs'!$A:$A,Summary!$A66,'7) EYB&amp;HNB - EY High Needs'!K:K)+SUMIF('9) PPG 2016-17'!$A:$A,Summary!$A66,'9) PPG 2016-17'!O:O)+SUMIF('10) EFA 2016-17'!$A:$A,Summary!$A66,'10) EFA 2016-17'!N:N)+SUMIF('3) SB - One Off Reserve'!$A:$A,Summary!$A66,'3) SB - One Off Reserve'!L:L)+SUMIF('8) EYB - 2, 3&amp;4 YO'!$A:$A,Summary!$A66,'8) EYB - 2, 3&amp;4 YO'!W:W)</f>
        <v>245205.05656644696</v>
      </c>
      <c r="AC66" s="87">
        <f>SUMIF('1) SB - All Schools ISB '!$C:$C,Summary!$A66,'1) SB - All Schools ISB '!U:U)+SUMIF('2) SB - Growth Fund'!$A:$A,Summary!$A66,'2) SB - Growth Fund'!Q:Q)+SUMIF('4) HNB - Special Sch, AP, ARPs'!$A:$A,Summary!$A66,'4) HNB - Special Sch, AP, ARPs'!Z:Z)+SUMIF('5) HNB - SEN Support Fund'!$A:$A,Summary!$A66,'5) HNB - SEN Support Fund'!V:V)+SUMIF('6) HNB - Mainstream Banding'!$A:$A,Summary!$A66,'6) HNB - Mainstream Banding'!P:P)+SUMIF('7) EYB&amp;HNB - EY High Needs'!$A:$A,Summary!$A66,'7) EYB&amp;HNB - EY High Needs'!L:L)+SUMIF('9) PPG 2016-17'!$A:$A,Summary!$A66,'9) PPG 2016-17'!P:P)+SUMIF('10) EFA 2016-17'!$A:$A,Summary!$A66,'10) EFA 2016-17'!O:O)+SUMIF('3) SB - One Off Reserve'!$A:$A,Summary!$A66,'3) SB - One Off Reserve'!M:M)+SUMIF('8) EYB - 2, 3&amp;4 YO'!$A:$A,Summary!$A66,'8) EYB - 2, 3&amp;4 YO'!X:X)</f>
        <v>245205.05656644696</v>
      </c>
      <c r="AD66" s="87">
        <f>SUMIF('1) SB - All Schools ISB '!$C:$C,Summary!$A66,'1) SB - All Schools ISB '!V:V)+SUMIF('2) SB - Growth Fund'!$A:$A,Summary!$A66,'2) SB - Growth Fund'!R:R)+SUMIF('4) HNB - Special Sch, AP, ARPs'!$A:$A,Summary!$A66,'4) HNB - Special Sch, AP, ARPs'!AA:AA)+SUMIF('5) HNB - SEN Support Fund'!$A:$A,Summary!$A66,'5) HNB - SEN Support Fund'!W:W)+SUMIF('6) HNB - Mainstream Banding'!$A:$A,Summary!$A66,'6) HNB - Mainstream Banding'!Q:Q)+SUMIF('7) EYB&amp;HNB - EY High Needs'!$A:$A,Summary!$A66,'7) EYB&amp;HNB - EY High Needs'!M:M)+SUMIF('9) PPG 2016-17'!$A:$A,Summary!$A66,'9) PPG 2016-17'!Q:Q)+SUMIF('10) EFA 2016-17'!$A:$A,Summary!$A66,'10) EFA 2016-17'!P:P)+SUMIF('3) SB - One Off Reserve'!$A:$A,Summary!$A66,'3) SB - One Off Reserve'!N:N)+SUMIF('8) EYB - 2, 3&amp;4 YO'!$A:$A,Summary!$A66,'8) EYB - 2, 3&amp;4 YO'!Y:Y)</f>
        <v>245205.05656644696</v>
      </c>
      <c r="AE66" s="87">
        <f>SUMIF('1) SB - All Schools ISB '!$C:$C,Summary!$A66,'1) SB - All Schools ISB '!W:W)+SUMIF('2) SB - Growth Fund'!$A:$A,Summary!$A66,'2) SB - Growth Fund'!S:S)+SUMIF('4) HNB - Special Sch, AP, ARPs'!$A:$A,Summary!$A66,'4) HNB - Special Sch, AP, ARPs'!AB:AB)+SUMIF('5) HNB - SEN Support Fund'!$A:$A,Summary!$A66,'5) HNB - SEN Support Fund'!X:X)+SUMIF('6) HNB - Mainstream Banding'!$A:$A,Summary!$A66,'6) HNB - Mainstream Banding'!R:R)+SUMIF('7) EYB&amp;HNB - EY High Needs'!$A:$A,Summary!$A66,'7) EYB&amp;HNB - EY High Needs'!N:N)+SUMIF('9) PPG 2016-17'!$A:$A,Summary!$A66,'9) PPG 2016-17'!R:R)+SUMIF('10) EFA 2016-17'!$A:$A,Summary!$A66,'10) EFA 2016-17'!Q:Q)+SUMIF('3) SB - One Off Reserve'!$A:$A,Summary!$A66,'3) SB - One Off Reserve'!O:O)+SUMIF('8) EYB - 2, 3&amp;4 YO'!$A:$A,Summary!$A66,'8) EYB - 2, 3&amp;4 YO'!Z:Z)</f>
        <v>100966.78799794875</v>
      </c>
      <c r="AG66" s="96">
        <v>2891361.2179060844</v>
      </c>
      <c r="AH66" s="223">
        <v>2891361.2179060844</v>
      </c>
      <c r="AI66" s="223">
        <f t="shared" si="3"/>
        <v>2891361.2179060844</v>
      </c>
      <c r="AJ66" s="56">
        <f t="shared" si="4"/>
        <v>0</v>
      </c>
    </row>
    <row r="67" spans="1:36" ht="15" x14ac:dyDescent="0.25">
      <c r="A67" s="7">
        <v>3073500</v>
      </c>
      <c r="B67" s="37" t="s">
        <v>329</v>
      </c>
      <c r="C67" s="96">
        <f>SUMIF('1) SB - All Schools ISB '!C:C,Summary!A67,'1) SB - All Schools ISB '!K:K)</f>
        <v>1566418.8548128852</v>
      </c>
      <c r="D67" s="41">
        <f>SUMIF('4) HNB - Special Sch, AP, ARPs'!A:A,Summary!A67,'4) HNB - Special Sch, AP, ARPs'!C:C)</f>
        <v>0</v>
      </c>
      <c r="E67" s="90">
        <f t="shared" si="0"/>
        <v>1566418.8548128852</v>
      </c>
      <c r="F67" s="88"/>
      <c r="G67" s="91">
        <f>SUMIF('6) HNB - Mainstream Banding'!A:A,Summary!A67,'6) HNB - Mainstream Banding'!E:E)</f>
        <v>26908</v>
      </c>
      <c r="H67" s="41">
        <f>SUMIF('4) HNB - Special Sch, AP, ARPs'!A:A,Summary!A67,'4) HNB - Special Sch, AP, ARPs'!E:E)+SUMIF('4) HNB - Special Sch, AP, ARPs'!A:A,Summary!A67,'4) HNB - Special Sch, AP, ARPs'!F:F)</f>
        <v>0</v>
      </c>
      <c r="I67" s="41">
        <f>SUMIF('5) HNB - SEN Support Fund'!A:A,Summary!A67,'5) HNB - SEN Support Fund'!L:L)</f>
        <v>0</v>
      </c>
      <c r="J67" s="41"/>
      <c r="K67" s="96">
        <f>SUMIF('8) EYB - 2, 3&amp;4 YO'!A:A,A67,'8) EYB - 2, 3&amp;4 YO'!N:N)</f>
        <v>136622.99999999997</v>
      </c>
      <c r="L67" s="96">
        <f>SUMIF('2) SB - Growth Fund'!A:A,Summary!A67,'2) SB - Growth Fund'!G:G)</f>
        <v>0</v>
      </c>
      <c r="M67" s="96">
        <f>SUMIF('3) SB - One Off Reserve'!A:A,Summary!A67,'3) SB - One Off Reserve'!D:D)</f>
        <v>4362.2768823945107</v>
      </c>
      <c r="N67" s="96">
        <f>SUMIF('10) EFA 2016-17'!A:A,Summary!A67,'10) EFA 2016-17'!C:C)</f>
        <v>0</v>
      </c>
      <c r="O67" s="96">
        <f>SUMIF('10) EFA 2016-17'!A:A,Summary!A67,'10) EFA 2016-17'!D:D)</f>
        <v>0</v>
      </c>
      <c r="P67" s="96">
        <f>SUMIF('9) PPG 2016-17'!A:A,Summary!A67,'9) PPG 2016-17'!F:F)</f>
        <v>37540</v>
      </c>
      <c r="Q67" s="96">
        <f t="shared" si="1"/>
        <v>205433.27688239448</v>
      </c>
      <c r="R67" s="88"/>
      <c r="S67" s="96">
        <f t="shared" si="2"/>
        <v>1771852.1316952796</v>
      </c>
      <c r="T67" s="87">
        <f>SUMIF('1) SB - All Schools ISB '!$C:$C,Summary!$A67,'1) SB - All Schools ISB '!L:L)+SUMIF('2) SB - Growth Fund'!$A:$A,Summary!$A67,'2) SB - Growth Fund'!H:H)+SUMIF('4) HNB - Special Sch, AP, ARPs'!$A:$A,Summary!$A67,'4) HNB - Special Sch, AP, ARPs'!Q:Q)+SUMIF('5) HNB - SEN Support Fund'!$A:$A,Summary!$A67,'5) HNB - SEN Support Fund'!M:M)+SUMIF('6) HNB - Mainstream Banding'!$A:$A,Summary!$A67,'6) HNB - Mainstream Banding'!G:G)+SUMIF('7) EYB&amp;HNB - EY High Needs'!$A:$A,Summary!$A67,'7) EYB&amp;HNB - EY High Needs'!C:C)+SUMIF('9) PPG 2016-17'!$A:$A,Summary!$A67,'9) PPG 2016-17'!G:G)+SUMIF('10) EFA 2016-17'!$A:$A,Summary!$A67,'10) EFA 2016-17'!F:F)+SUMIF('3) SB - One Off Reserve'!$A:$A,Summary!$A67,'3) SB - One Off Reserve'!D:D)+SUMIF('8) EYB - 2, 3&amp;4 YO'!$A:$A,Summary!$A67,'8) EYB - 2, 3&amp;4 YO'!O:O)</f>
        <v>207623.61018587631</v>
      </c>
      <c r="U67" s="87">
        <f>SUMIF('1) SB - All Schools ISB '!$C:$C,Summary!$A67,'1) SB - All Schools ISB '!M:M)+SUMIF('2) SB - Growth Fund'!$A:$A,Summary!$A67,'2) SB - Growth Fund'!I:I)+SUMIF('4) HNB - Special Sch, AP, ARPs'!$A:$A,Summary!$A67,'4) HNB - Special Sch, AP, ARPs'!R:R)+SUMIF('5) HNB - SEN Support Fund'!$A:$A,Summary!$A67,'5) HNB - SEN Support Fund'!N:N)+SUMIF('6) HNB - Mainstream Banding'!$A:$A,Summary!$A67,'6) HNB - Mainstream Banding'!H:H)+SUMIF('7) EYB&amp;HNB - EY High Needs'!$A:$A,Summary!$A67,'7) EYB&amp;HNB - EY High Needs'!D:D)+SUMIF('9) PPG 2016-17'!$A:$A,Summary!$A67,'9) PPG 2016-17'!H:H)+SUMIF('10) EFA 2016-17'!$A:$A,Summary!$A67,'10) EFA 2016-17'!G:G)+SUMIF('3) SB - One Off Reserve'!$A:$A,Summary!$A67,'3) SB - One Off Reserve'!E:E)+SUMIF('8) EYB - 2, 3&amp;4 YO'!$A:$A,Summary!$A67,'8) EYB - 2, 3&amp;4 YO'!P:P)</f>
        <v>150236.63765909523</v>
      </c>
      <c r="V67" s="87">
        <f>SUMIF('1) SB - All Schools ISB '!$C:$C,Summary!$A67,'1) SB - All Schools ISB '!N:N)+SUMIF('2) SB - Growth Fund'!$A:$A,Summary!$A67,'2) SB - Growth Fund'!J:J)+SUMIF('4) HNB - Special Sch, AP, ARPs'!$A:$A,Summary!$A67,'4) HNB - Special Sch, AP, ARPs'!S:S)+SUMIF('5) HNB - SEN Support Fund'!$A:$A,Summary!$A67,'5) HNB - SEN Support Fund'!O:O)+SUMIF('6) HNB - Mainstream Banding'!$A:$A,Summary!$A67,'6) HNB - Mainstream Banding'!I:I)+SUMIF('7) EYB&amp;HNB - EY High Needs'!$A:$A,Summary!$A67,'7) EYB&amp;HNB - EY High Needs'!E:E)+SUMIF('9) PPG 2016-17'!$A:$A,Summary!$A67,'9) PPG 2016-17'!I:I)+SUMIF('10) EFA 2016-17'!$A:$A,Summary!$A67,'10) EFA 2016-17'!H:H)+SUMIF('3) SB - One Off Reserve'!$A:$A,Summary!$A67,'3) SB - One Off Reserve'!F:F)+SUMIF('8) EYB - 2, 3&amp;4 YO'!$A:$A,Summary!$A67,'8) EYB - 2, 3&amp;4 YO'!Q:Q)</f>
        <v>150236.63765909523</v>
      </c>
      <c r="W67" s="87">
        <f>SUMIF('1) SB - All Schools ISB '!$C:$C,Summary!$A67,'1) SB - All Schools ISB '!O:O)+SUMIF('2) SB - Growth Fund'!$A:$A,Summary!$A67,'2) SB - Growth Fund'!K:K)+SUMIF('4) HNB - Special Sch, AP, ARPs'!$A:$A,Summary!$A67,'4) HNB - Special Sch, AP, ARPs'!T:T)+SUMIF('5) HNB - SEN Support Fund'!$A:$A,Summary!$A67,'5) HNB - SEN Support Fund'!P:P)+SUMIF('6) HNB - Mainstream Banding'!$A:$A,Summary!$A67,'6) HNB - Mainstream Banding'!J:J)+SUMIF('7) EYB&amp;HNB - EY High Needs'!$A:$A,Summary!$A67,'7) EYB&amp;HNB - EY High Needs'!F:F)+SUMIF('9) PPG 2016-17'!$A:$A,Summary!$A67,'9) PPG 2016-17'!J:J)+SUMIF('10) EFA 2016-17'!$A:$A,Summary!$A67,'10) EFA 2016-17'!I:I)+SUMIF('3) SB - One Off Reserve'!$A:$A,Summary!$A67,'3) SB - One Off Reserve'!G:G)+SUMIF('8) EYB - 2, 3&amp;4 YO'!$A:$A,Summary!$A67,'8) EYB - 2, 3&amp;4 YO'!R:R)</f>
        <v>150236.63765909523</v>
      </c>
      <c r="X67" s="87">
        <f>SUMIF('1) SB - All Schools ISB '!$C:$C,Summary!$A67,'1) SB - All Schools ISB '!P:P)+SUMIF('2) SB - Growth Fund'!$A:$A,Summary!$A67,'2) SB - Growth Fund'!L:L)+SUMIF('4) HNB - Special Sch, AP, ARPs'!$A:$A,Summary!$A67,'4) HNB - Special Sch, AP, ARPs'!U:U)+SUMIF('5) HNB - SEN Support Fund'!$A:$A,Summary!$A67,'5) HNB - SEN Support Fund'!Q:Q)+SUMIF('6) HNB - Mainstream Banding'!$A:$A,Summary!$A67,'6) HNB - Mainstream Banding'!K:K)+SUMIF('7) EYB&amp;HNB - EY High Needs'!$A:$A,Summary!$A67,'7) EYB&amp;HNB - EY High Needs'!G:G)+SUMIF('9) PPG 2016-17'!$A:$A,Summary!$A67,'9) PPG 2016-17'!K:K)+SUMIF('10) EFA 2016-17'!$A:$A,Summary!$A67,'10) EFA 2016-17'!J:J)+SUMIF('3) SB - One Off Reserve'!$A:$A,Summary!$A67,'3) SB - One Off Reserve'!H:H)+SUMIF('8) EYB - 2, 3&amp;4 YO'!$A:$A,Summary!$A67,'8) EYB - 2, 3&amp;4 YO'!S:S)</f>
        <v>150236.63765909523</v>
      </c>
      <c r="Y67" s="87">
        <f>SUMIF('1) SB - All Schools ISB '!$C:$C,Summary!$A67,'1) SB - All Schools ISB '!Q:Q)+SUMIF('2) SB - Growth Fund'!$A:$A,Summary!$A67,'2) SB - Growth Fund'!M:M)+SUMIF('4) HNB - Special Sch, AP, ARPs'!$A:$A,Summary!$A67,'4) HNB - Special Sch, AP, ARPs'!V:V)+SUMIF('5) HNB - SEN Support Fund'!$A:$A,Summary!$A67,'5) HNB - SEN Support Fund'!R:R)+SUMIF('6) HNB - Mainstream Banding'!$A:$A,Summary!$A67,'6) HNB - Mainstream Banding'!L:L)+SUMIF('7) EYB&amp;HNB - EY High Needs'!$A:$A,Summary!$A67,'7) EYB&amp;HNB - EY High Needs'!H:H)+SUMIF('9) PPG 2016-17'!$A:$A,Summary!$A67,'9) PPG 2016-17'!L:L)+SUMIF('10) EFA 2016-17'!$A:$A,Summary!$A67,'10) EFA 2016-17'!K:K)+SUMIF('3) SB - One Off Reserve'!$A:$A,Summary!$A67,'3) SB - One Off Reserve'!I:I)+SUMIF('8) EYB - 2, 3&amp;4 YO'!$A:$A,Summary!$A67,'8) EYB - 2, 3&amp;4 YO'!T:T)</f>
        <v>150236.63765909523</v>
      </c>
      <c r="Z67" s="87">
        <f>SUMIF('1) SB - All Schools ISB '!$C:$C,Summary!$A67,'1) SB - All Schools ISB '!R:R)+SUMIF('2) SB - Growth Fund'!$A:$A,Summary!$A67,'2) SB - Growth Fund'!N:N)+SUMIF('4) HNB - Special Sch, AP, ARPs'!$A:$A,Summary!$A67,'4) HNB - Special Sch, AP, ARPs'!W:W)+SUMIF('5) HNB - SEN Support Fund'!$A:$A,Summary!$A67,'5) HNB - SEN Support Fund'!S:S)+SUMIF('6) HNB - Mainstream Banding'!$A:$A,Summary!$A67,'6) HNB - Mainstream Banding'!M:M)+SUMIF('7) EYB&amp;HNB - EY High Needs'!$A:$A,Summary!$A67,'7) EYB&amp;HNB - EY High Needs'!I:I)+SUMIF('9) PPG 2016-17'!$A:$A,Summary!$A67,'9) PPG 2016-17'!M:M)+SUMIF('10) EFA 2016-17'!$A:$A,Summary!$A67,'10) EFA 2016-17'!L:L)+SUMIF('3) SB - One Off Reserve'!$A:$A,Summary!$A67,'3) SB - One Off Reserve'!J:J)+SUMIF('8) EYB - 2, 3&amp;4 YO'!$A:$A,Summary!$A67,'8) EYB - 2, 3&amp;4 YO'!U:U)</f>
        <v>150236.63765909523</v>
      </c>
      <c r="AA67" s="87">
        <f>SUMIF('1) SB - All Schools ISB '!$C:$C,Summary!$A67,'1) SB - All Schools ISB '!S:S)+SUMIF('2) SB - Growth Fund'!$A:$A,Summary!$A67,'2) SB - Growth Fund'!O:O)+SUMIF('4) HNB - Special Sch, AP, ARPs'!$A:$A,Summary!$A67,'4) HNB - Special Sch, AP, ARPs'!X:X)+SUMIF('5) HNB - SEN Support Fund'!$A:$A,Summary!$A67,'5) HNB - SEN Support Fund'!T:T)+SUMIF('6) HNB - Mainstream Banding'!$A:$A,Summary!$A67,'6) HNB - Mainstream Banding'!N:N)+SUMIF('7) EYB&amp;HNB - EY High Needs'!$A:$A,Summary!$A67,'7) EYB&amp;HNB - EY High Needs'!J:J)+SUMIF('9) PPG 2016-17'!$A:$A,Summary!$A67,'9) PPG 2016-17'!N:N)+SUMIF('10) EFA 2016-17'!$A:$A,Summary!$A67,'10) EFA 2016-17'!M:M)+SUMIF('3) SB - One Off Reserve'!$A:$A,Summary!$A67,'3) SB - One Off Reserve'!K:K)+SUMIF('8) EYB - 2, 3&amp;4 YO'!$A:$A,Summary!$A67,'8) EYB - 2, 3&amp;4 YO'!V:V)</f>
        <v>150236.63765909523</v>
      </c>
      <c r="AB67" s="87">
        <f>SUMIF('1) SB - All Schools ISB '!$C:$C,Summary!$A67,'1) SB - All Schools ISB '!T:T)+SUMIF('2) SB - Growth Fund'!$A:$A,Summary!$A67,'2) SB - Growth Fund'!P:P)+SUMIF('4) HNB - Special Sch, AP, ARPs'!$A:$A,Summary!$A67,'4) HNB - Special Sch, AP, ARPs'!Y:Y)+SUMIF('5) HNB - SEN Support Fund'!$A:$A,Summary!$A67,'5) HNB - SEN Support Fund'!U:U)+SUMIF('6) HNB - Mainstream Banding'!$A:$A,Summary!$A67,'6) HNB - Mainstream Banding'!O:O)+SUMIF('7) EYB&amp;HNB - EY High Needs'!$A:$A,Summary!$A67,'7) EYB&amp;HNB - EY High Needs'!K:K)+SUMIF('9) PPG 2016-17'!$A:$A,Summary!$A67,'9) PPG 2016-17'!O:O)+SUMIF('10) EFA 2016-17'!$A:$A,Summary!$A67,'10) EFA 2016-17'!N:N)+SUMIF('3) SB - One Off Reserve'!$A:$A,Summary!$A67,'3) SB - One Off Reserve'!L:L)+SUMIF('8) EYB - 2, 3&amp;4 YO'!$A:$A,Summary!$A67,'8) EYB - 2, 3&amp;4 YO'!W:W)</f>
        <v>150236.63765909523</v>
      </c>
      <c r="AC67" s="87">
        <f>SUMIF('1) SB - All Schools ISB '!$C:$C,Summary!$A67,'1) SB - All Schools ISB '!U:U)+SUMIF('2) SB - Growth Fund'!$A:$A,Summary!$A67,'2) SB - Growth Fund'!Q:Q)+SUMIF('4) HNB - Special Sch, AP, ARPs'!$A:$A,Summary!$A67,'4) HNB - Special Sch, AP, ARPs'!Z:Z)+SUMIF('5) HNB - SEN Support Fund'!$A:$A,Summary!$A67,'5) HNB - SEN Support Fund'!V:V)+SUMIF('6) HNB - Mainstream Banding'!$A:$A,Summary!$A67,'6) HNB - Mainstream Banding'!P:P)+SUMIF('7) EYB&amp;HNB - EY High Needs'!$A:$A,Summary!$A67,'7) EYB&amp;HNB - EY High Needs'!L:L)+SUMIF('9) PPG 2016-17'!$A:$A,Summary!$A67,'9) PPG 2016-17'!P:P)+SUMIF('10) EFA 2016-17'!$A:$A,Summary!$A67,'10) EFA 2016-17'!O:O)+SUMIF('3) SB - One Off Reserve'!$A:$A,Summary!$A67,'3) SB - One Off Reserve'!M:M)+SUMIF('8) EYB - 2, 3&amp;4 YO'!$A:$A,Summary!$A67,'8) EYB - 2, 3&amp;4 YO'!X:X)</f>
        <v>150236.63765909523</v>
      </c>
      <c r="AD67" s="87">
        <f>SUMIF('1) SB - All Schools ISB '!$C:$C,Summary!$A67,'1) SB - All Schools ISB '!V:V)+SUMIF('2) SB - Growth Fund'!$A:$A,Summary!$A67,'2) SB - Growth Fund'!R:R)+SUMIF('4) HNB - Special Sch, AP, ARPs'!$A:$A,Summary!$A67,'4) HNB - Special Sch, AP, ARPs'!AA:AA)+SUMIF('5) HNB - SEN Support Fund'!$A:$A,Summary!$A67,'5) HNB - SEN Support Fund'!W:W)+SUMIF('6) HNB - Mainstream Banding'!$A:$A,Summary!$A67,'6) HNB - Mainstream Banding'!Q:Q)+SUMIF('7) EYB&amp;HNB - EY High Needs'!$A:$A,Summary!$A67,'7) EYB&amp;HNB - EY High Needs'!M:M)+SUMIF('9) PPG 2016-17'!$A:$A,Summary!$A67,'9) PPG 2016-17'!Q:Q)+SUMIF('10) EFA 2016-17'!$A:$A,Summary!$A67,'10) EFA 2016-17'!P:P)+SUMIF('3) SB - One Off Reserve'!$A:$A,Summary!$A67,'3) SB - One Off Reserve'!N:N)+SUMIF('8) EYB - 2, 3&amp;4 YO'!$A:$A,Summary!$A67,'8) EYB - 2, 3&amp;4 YO'!Y:Y)</f>
        <v>150236.63765909523</v>
      </c>
      <c r="AE67" s="87">
        <f>SUMIF('1) SB - All Schools ISB '!$C:$C,Summary!$A67,'1) SB - All Schools ISB '!W:W)+SUMIF('2) SB - Growth Fund'!$A:$A,Summary!$A67,'2) SB - Growth Fund'!S:S)+SUMIF('4) HNB - Special Sch, AP, ARPs'!$A:$A,Summary!$A67,'4) HNB - Special Sch, AP, ARPs'!AB:AB)+SUMIF('5) HNB - SEN Support Fund'!$A:$A,Summary!$A67,'5) HNB - SEN Support Fund'!X:X)+SUMIF('6) HNB - Mainstream Banding'!$A:$A,Summary!$A67,'6) HNB - Mainstream Banding'!R:R)+SUMIF('7) EYB&amp;HNB - EY High Needs'!$A:$A,Summary!$A67,'7) EYB&amp;HNB - EY High Needs'!N:N)+SUMIF('9) PPG 2016-17'!$A:$A,Summary!$A67,'9) PPG 2016-17'!R:R)+SUMIF('10) EFA 2016-17'!$A:$A,Summary!$A67,'10) EFA 2016-17'!Q:Q)+SUMIF('3) SB - One Off Reserve'!$A:$A,Summary!$A67,'3) SB - One Off Reserve'!O:O)+SUMIF('8) EYB - 2, 3&amp;4 YO'!$A:$A,Summary!$A67,'8) EYB - 2, 3&amp;4 YO'!Z:Z)</f>
        <v>61862.144918450984</v>
      </c>
      <c r="AG67" s="96">
        <v>1771852.1316952796</v>
      </c>
      <c r="AH67" s="223">
        <v>1771852.1316952796</v>
      </c>
      <c r="AI67" s="223">
        <f t="shared" si="3"/>
        <v>1771852.1316952796</v>
      </c>
      <c r="AJ67" s="56">
        <f t="shared" si="4"/>
        <v>0</v>
      </c>
    </row>
    <row r="68" spans="1:36" ht="15" x14ac:dyDescent="0.25">
      <c r="A68" s="7">
        <v>3073512</v>
      </c>
      <c r="B68" s="37" t="s">
        <v>330</v>
      </c>
      <c r="C68" s="96">
        <f>SUMIF('1) SB - All Schools ISB '!C:C,Summary!A68,'1) SB - All Schools ISB '!K:K)</f>
        <v>1728113.327896995</v>
      </c>
      <c r="D68" s="41">
        <f>SUMIF('4) HNB - Special Sch, AP, ARPs'!A:A,Summary!A68,'4) HNB - Special Sch, AP, ARPs'!C:C)</f>
        <v>0</v>
      </c>
      <c r="E68" s="90">
        <f t="shared" si="0"/>
        <v>1728113.327896995</v>
      </c>
      <c r="F68" s="88"/>
      <c r="G68" s="91">
        <f>SUMIF('6) HNB - Mainstream Banding'!A:A,Summary!A68,'6) HNB - Mainstream Banding'!E:E)</f>
        <v>7467.33</v>
      </c>
      <c r="H68" s="41">
        <f>SUMIF('4) HNB - Special Sch, AP, ARPs'!A:A,Summary!A68,'4) HNB - Special Sch, AP, ARPs'!E:E)+SUMIF('4) HNB - Special Sch, AP, ARPs'!A:A,Summary!A68,'4) HNB - Special Sch, AP, ARPs'!F:F)</f>
        <v>0</v>
      </c>
      <c r="I68" s="41">
        <f>SUMIF('5) HNB - SEN Support Fund'!A:A,Summary!A68,'5) HNB - SEN Support Fund'!L:L)</f>
        <v>0</v>
      </c>
      <c r="J68" s="41"/>
      <c r="K68" s="96">
        <f>SUMIF('8) EYB - 2, 3&amp;4 YO'!A:A,A68,'8) EYB - 2, 3&amp;4 YO'!N:N)</f>
        <v>140532</v>
      </c>
      <c r="L68" s="96">
        <f>SUMIF('2) SB - Growth Fund'!A:A,Summary!A68,'2) SB - Growth Fund'!G:G)</f>
        <v>0</v>
      </c>
      <c r="M68" s="96">
        <f>SUMIF('3) SB - One Off Reserve'!A:A,Summary!A68,'3) SB - One Off Reserve'!D:D)</f>
        <v>4309.8456698657301</v>
      </c>
      <c r="N68" s="96">
        <f>SUMIF('10) EFA 2016-17'!A:A,Summary!A68,'10) EFA 2016-17'!C:C)</f>
        <v>0</v>
      </c>
      <c r="O68" s="96">
        <f>SUMIF('10) EFA 2016-17'!A:A,Summary!A68,'10) EFA 2016-17'!D:D)</f>
        <v>0</v>
      </c>
      <c r="P68" s="96">
        <f>SUMIF('9) PPG 2016-17'!A:A,Summary!A68,'9) PPG 2016-17'!F:F)</f>
        <v>105600</v>
      </c>
      <c r="Q68" s="96">
        <f t="shared" si="1"/>
        <v>257909.17566986571</v>
      </c>
      <c r="R68" s="88"/>
      <c r="S68" s="96">
        <f t="shared" si="2"/>
        <v>1986022.5035668607</v>
      </c>
      <c r="T68" s="87">
        <f>SUMIF('1) SB - All Schools ISB '!$C:$C,Summary!$A68,'1) SB - All Schools ISB '!L:L)+SUMIF('2) SB - Growth Fund'!$A:$A,Summary!$A68,'2) SB - Growth Fund'!H:H)+SUMIF('4) HNB - Special Sch, AP, ARPs'!$A:$A,Summary!$A68,'4) HNB - Special Sch, AP, ARPs'!Q:Q)+SUMIF('5) HNB - SEN Support Fund'!$A:$A,Summary!$A68,'5) HNB - SEN Support Fund'!M:M)+SUMIF('6) HNB - Mainstream Banding'!$A:$A,Summary!$A68,'6) HNB - Mainstream Banding'!G:G)+SUMIF('7) EYB&amp;HNB - EY High Needs'!$A:$A,Summary!$A68,'7) EYB&amp;HNB - EY High Needs'!C:C)+SUMIF('9) PPG 2016-17'!$A:$A,Summary!$A68,'9) PPG 2016-17'!G:G)+SUMIF('10) EFA 2016-17'!$A:$A,Summary!$A68,'10) EFA 2016-17'!F:F)+SUMIF('3) SB - One Off Reserve'!$A:$A,Summary!$A68,'3) SB - One Off Reserve'!D:D)+SUMIF('8) EYB - 2, 3&amp;4 YO'!$A:$A,Summary!$A68,'8) EYB - 2, 3&amp;4 YO'!O:O)</f>
        <v>232206.80132802017</v>
      </c>
      <c r="U68" s="87">
        <f>SUMIF('1) SB - All Schools ISB '!$C:$C,Summary!$A68,'1) SB - All Schools ISB '!M:M)+SUMIF('2) SB - Growth Fund'!$A:$A,Summary!$A68,'2) SB - Growth Fund'!I:I)+SUMIF('4) HNB - Special Sch, AP, ARPs'!$A:$A,Summary!$A68,'4) HNB - Special Sch, AP, ARPs'!R:R)+SUMIF('5) HNB - SEN Support Fund'!$A:$A,Summary!$A68,'5) HNB - SEN Support Fund'!N:N)+SUMIF('6) HNB - Mainstream Banding'!$A:$A,Summary!$A68,'6) HNB - Mainstream Banding'!H:H)+SUMIF('7) EYB&amp;HNB - EY High Needs'!$A:$A,Summary!$A68,'7) EYB&amp;HNB - EY High Needs'!D:D)+SUMIF('9) PPG 2016-17'!$A:$A,Summary!$A68,'9) PPG 2016-17'!H:H)+SUMIF('10) EFA 2016-17'!$A:$A,Summary!$A68,'10) EFA 2016-17'!G:G)+SUMIF('3) SB - One Off Reserve'!$A:$A,Summary!$A68,'3) SB - One Off Reserve'!E:E)+SUMIF('8) EYB - 2, 3&amp;4 YO'!$A:$A,Summary!$A68,'8) EYB - 2, 3&amp;4 YO'!P:P)</f>
        <v>168445.5759212446</v>
      </c>
      <c r="V68" s="87">
        <f>SUMIF('1) SB - All Schools ISB '!$C:$C,Summary!$A68,'1) SB - All Schools ISB '!N:N)+SUMIF('2) SB - Growth Fund'!$A:$A,Summary!$A68,'2) SB - Growth Fund'!J:J)+SUMIF('4) HNB - Special Sch, AP, ARPs'!$A:$A,Summary!$A68,'4) HNB - Special Sch, AP, ARPs'!S:S)+SUMIF('5) HNB - SEN Support Fund'!$A:$A,Summary!$A68,'5) HNB - SEN Support Fund'!O:O)+SUMIF('6) HNB - Mainstream Banding'!$A:$A,Summary!$A68,'6) HNB - Mainstream Banding'!I:I)+SUMIF('7) EYB&amp;HNB - EY High Needs'!$A:$A,Summary!$A68,'7) EYB&amp;HNB - EY High Needs'!E:E)+SUMIF('9) PPG 2016-17'!$A:$A,Summary!$A68,'9) PPG 2016-17'!I:I)+SUMIF('10) EFA 2016-17'!$A:$A,Summary!$A68,'10) EFA 2016-17'!H:H)+SUMIF('3) SB - One Off Reserve'!$A:$A,Summary!$A68,'3) SB - One Off Reserve'!F:F)+SUMIF('8) EYB - 2, 3&amp;4 YO'!$A:$A,Summary!$A68,'8) EYB - 2, 3&amp;4 YO'!Q:Q)</f>
        <v>168445.5759212446</v>
      </c>
      <c r="W68" s="87">
        <f>SUMIF('1) SB - All Schools ISB '!$C:$C,Summary!$A68,'1) SB - All Schools ISB '!O:O)+SUMIF('2) SB - Growth Fund'!$A:$A,Summary!$A68,'2) SB - Growth Fund'!K:K)+SUMIF('4) HNB - Special Sch, AP, ARPs'!$A:$A,Summary!$A68,'4) HNB - Special Sch, AP, ARPs'!T:T)+SUMIF('5) HNB - SEN Support Fund'!$A:$A,Summary!$A68,'5) HNB - SEN Support Fund'!P:P)+SUMIF('6) HNB - Mainstream Banding'!$A:$A,Summary!$A68,'6) HNB - Mainstream Banding'!J:J)+SUMIF('7) EYB&amp;HNB - EY High Needs'!$A:$A,Summary!$A68,'7) EYB&amp;HNB - EY High Needs'!F:F)+SUMIF('9) PPG 2016-17'!$A:$A,Summary!$A68,'9) PPG 2016-17'!J:J)+SUMIF('10) EFA 2016-17'!$A:$A,Summary!$A68,'10) EFA 2016-17'!I:I)+SUMIF('3) SB - One Off Reserve'!$A:$A,Summary!$A68,'3) SB - One Off Reserve'!G:G)+SUMIF('8) EYB - 2, 3&amp;4 YO'!$A:$A,Summary!$A68,'8) EYB - 2, 3&amp;4 YO'!R:R)</f>
        <v>168445.5759212446</v>
      </c>
      <c r="X68" s="87">
        <f>SUMIF('1) SB - All Schools ISB '!$C:$C,Summary!$A68,'1) SB - All Schools ISB '!P:P)+SUMIF('2) SB - Growth Fund'!$A:$A,Summary!$A68,'2) SB - Growth Fund'!L:L)+SUMIF('4) HNB - Special Sch, AP, ARPs'!$A:$A,Summary!$A68,'4) HNB - Special Sch, AP, ARPs'!U:U)+SUMIF('5) HNB - SEN Support Fund'!$A:$A,Summary!$A68,'5) HNB - SEN Support Fund'!Q:Q)+SUMIF('6) HNB - Mainstream Banding'!$A:$A,Summary!$A68,'6) HNB - Mainstream Banding'!K:K)+SUMIF('7) EYB&amp;HNB - EY High Needs'!$A:$A,Summary!$A68,'7) EYB&amp;HNB - EY High Needs'!G:G)+SUMIF('9) PPG 2016-17'!$A:$A,Summary!$A68,'9) PPG 2016-17'!K:K)+SUMIF('10) EFA 2016-17'!$A:$A,Summary!$A68,'10) EFA 2016-17'!J:J)+SUMIF('3) SB - One Off Reserve'!$A:$A,Summary!$A68,'3) SB - One Off Reserve'!H:H)+SUMIF('8) EYB - 2, 3&amp;4 YO'!$A:$A,Summary!$A68,'8) EYB - 2, 3&amp;4 YO'!S:S)</f>
        <v>168445.5759212446</v>
      </c>
      <c r="Y68" s="87">
        <f>SUMIF('1) SB - All Schools ISB '!$C:$C,Summary!$A68,'1) SB - All Schools ISB '!Q:Q)+SUMIF('2) SB - Growth Fund'!$A:$A,Summary!$A68,'2) SB - Growth Fund'!M:M)+SUMIF('4) HNB - Special Sch, AP, ARPs'!$A:$A,Summary!$A68,'4) HNB - Special Sch, AP, ARPs'!V:V)+SUMIF('5) HNB - SEN Support Fund'!$A:$A,Summary!$A68,'5) HNB - SEN Support Fund'!R:R)+SUMIF('6) HNB - Mainstream Banding'!$A:$A,Summary!$A68,'6) HNB - Mainstream Banding'!L:L)+SUMIF('7) EYB&amp;HNB - EY High Needs'!$A:$A,Summary!$A68,'7) EYB&amp;HNB - EY High Needs'!H:H)+SUMIF('9) PPG 2016-17'!$A:$A,Summary!$A68,'9) PPG 2016-17'!L:L)+SUMIF('10) EFA 2016-17'!$A:$A,Summary!$A68,'10) EFA 2016-17'!K:K)+SUMIF('3) SB - One Off Reserve'!$A:$A,Summary!$A68,'3) SB - One Off Reserve'!I:I)+SUMIF('8) EYB - 2, 3&amp;4 YO'!$A:$A,Summary!$A68,'8) EYB - 2, 3&amp;4 YO'!T:T)</f>
        <v>168445.5759212446</v>
      </c>
      <c r="Z68" s="87">
        <f>SUMIF('1) SB - All Schools ISB '!$C:$C,Summary!$A68,'1) SB - All Schools ISB '!R:R)+SUMIF('2) SB - Growth Fund'!$A:$A,Summary!$A68,'2) SB - Growth Fund'!N:N)+SUMIF('4) HNB - Special Sch, AP, ARPs'!$A:$A,Summary!$A68,'4) HNB - Special Sch, AP, ARPs'!W:W)+SUMIF('5) HNB - SEN Support Fund'!$A:$A,Summary!$A68,'5) HNB - SEN Support Fund'!S:S)+SUMIF('6) HNB - Mainstream Banding'!$A:$A,Summary!$A68,'6) HNB - Mainstream Banding'!M:M)+SUMIF('7) EYB&amp;HNB - EY High Needs'!$A:$A,Summary!$A68,'7) EYB&amp;HNB - EY High Needs'!I:I)+SUMIF('9) PPG 2016-17'!$A:$A,Summary!$A68,'9) PPG 2016-17'!M:M)+SUMIF('10) EFA 2016-17'!$A:$A,Summary!$A68,'10) EFA 2016-17'!L:L)+SUMIF('3) SB - One Off Reserve'!$A:$A,Summary!$A68,'3) SB - One Off Reserve'!J:J)+SUMIF('8) EYB - 2, 3&amp;4 YO'!$A:$A,Summary!$A68,'8) EYB - 2, 3&amp;4 YO'!U:U)</f>
        <v>168445.5759212446</v>
      </c>
      <c r="AA68" s="87">
        <f>SUMIF('1) SB - All Schools ISB '!$C:$C,Summary!$A68,'1) SB - All Schools ISB '!S:S)+SUMIF('2) SB - Growth Fund'!$A:$A,Summary!$A68,'2) SB - Growth Fund'!O:O)+SUMIF('4) HNB - Special Sch, AP, ARPs'!$A:$A,Summary!$A68,'4) HNB - Special Sch, AP, ARPs'!X:X)+SUMIF('5) HNB - SEN Support Fund'!$A:$A,Summary!$A68,'5) HNB - SEN Support Fund'!T:T)+SUMIF('6) HNB - Mainstream Banding'!$A:$A,Summary!$A68,'6) HNB - Mainstream Banding'!N:N)+SUMIF('7) EYB&amp;HNB - EY High Needs'!$A:$A,Summary!$A68,'7) EYB&amp;HNB - EY High Needs'!J:J)+SUMIF('9) PPG 2016-17'!$A:$A,Summary!$A68,'9) PPG 2016-17'!N:N)+SUMIF('10) EFA 2016-17'!$A:$A,Summary!$A68,'10) EFA 2016-17'!M:M)+SUMIF('3) SB - One Off Reserve'!$A:$A,Summary!$A68,'3) SB - One Off Reserve'!K:K)+SUMIF('8) EYB - 2, 3&amp;4 YO'!$A:$A,Summary!$A68,'8) EYB - 2, 3&amp;4 YO'!V:V)</f>
        <v>168445.5759212446</v>
      </c>
      <c r="AB68" s="87">
        <f>SUMIF('1) SB - All Schools ISB '!$C:$C,Summary!$A68,'1) SB - All Schools ISB '!T:T)+SUMIF('2) SB - Growth Fund'!$A:$A,Summary!$A68,'2) SB - Growth Fund'!P:P)+SUMIF('4) HNB - Special Sch, AP, ARPs'!$A:$A,Summary!$A68,'4) HNB - Special Sch, AP, ARPs'!Y:Y)+SUMIF('5) HNB - SEN Support Fund'!$A:$A,Summary!$A68,'5) HNB - SEN Support Fund'!U:U)+SUMIF('6) HNB - Mainstream Banding'!$A:$A,Summary!$A68,'6) HNB - Mainstream Banding'!O:O)+SUMIF('7) EYB&amp;HNB - EY High Needs'!$A:$A,Summary!$A68,'7) EYB&amp;HNB - EY High Needs'!K:K)+SUMIF('9) PPG 2016-17'!$A:$A,Summary!$A68,'9) PPG 2016-17'!O:O)+SUMIF('10) EFA 2016-17'!$A:$A,Summary!$A68,'10) EFA 2016-17'!N:N)+SUMIF('3) SB - One Off Reserve'!$A:$A,Summary!$A68,'3) SB - One Off Reserve'!L:L)+SUMIF('8) EYB - 2, 3&amp;4 YO'!$A:$A,Summary!$A68,'8) EYB - 2, 3&amp;4 YO'!W:W)</f>
        <v>168445.5759212446</v>
      </c>
      <c r="AC68" s="87">
        <f>SUMIF('1) SB - All Schools ISB '!$C:$C,Summary!$A68,'1) SB - All Schools ISB '!U:U)+SUMIF('2) SB - Growth Fund'!$A:$A,Summary!$A68,'2) SB - Growth Fund'!Q:Q)+SUMIF('4) HNB - Special Sch, AP, ARPs'!$A:$A,Summary!$A68,'4) HNB - Special Sch, AP, ARPs'!Z:Z)+SUMIF('5) HNB - SEN Support Fund'!$A:$A,Summary!$A68,'5) HNB - SEN Support Fund'!V:V)+SUMIF('6) HNB - Mainstream Banding'!$A:$A,Summary!$A68,'6) HNB - Mainstream Banding'!P:P)+SUMIF('7) EYB&amp;HNB - EY High Needs'!$A:$A,Summary!$A68,'7) EYB&amp;HNB - EY High Needs'!L:L)+SUMIF('9) PPG 2016-17'!$A:$A,Summary!$A68,'9) PPG 2016-17'!P:P)+SUMIF('10) EFA 2016-17'!$A:$A,Summary!$A68,'10) EFA 2016-17'!O:O)+SUMIF('3) SB - One Off Reserve'!$A:$A,Summary!$A68,'3) SB - One Off Reserve'!M:M)+SUMIF('8) EYB - 2, 3&amp;4 YO'!$A:$A,Summary!$A68,'8) EYB - 2, 3&amp;4 YO'!X:X)</f>
        <v>168445.5759212446</v>
      </c>
      <c r="AD68" s="87">
        <f>SUMIF('1) SB - All Schools ISB '!$C:$C,Summary!$A68,'1) SB - All Schools ISB '!V:V)+SUMIF('2) SB - Growth Fund'!$A:$A,Summary!$A68,'2) SB - Growth Fund'!R:R)+SUMIF('4) HNB - Special Sch, AP, ARPs'!$A:$A,Summary!$A68,'4) HNB - Special Sch, AP, ARPs'!AA:AA)+SUMIF('5) HNB - SEN Support Fund'!$A:$A,Summary!$A68,'5) HNB - SEN Support Fund'!W:W)+SUMIF('6) HNB - Mainstream Banding'!$A:$A,Summary!$A68,'6) HNB - Mainstream Banding'!Q:Q)+SUMIF('7) EYB&amp;HNB - EY High Needs'!$A:$A,Summary!$A68,'7) EYB&amp;HNB - EY High Needs'!M:M)+SUMIF('9) PPG 2016-17'!$A:$A,Summary!$A68,'9) PPG 2016-17'!Q:Q)+SUMIF('10) EFA 2016-17'!$A:$A,Summary!$A68,'10) EFA 2016-17'!P:P)+SUMIF('3) SB - One Off Reserve'!$A:$A,Summary!$A68,'3) SB - One Off Reserve'!N:N)+SUMIF('8) EYB - 2, 3&amp;4 YO'!$A:$A,Summary!$A68,'8) EYB - 2, 3&amp;4 YO'!Y:Y)</f>
        <v>168445.5759212446</v>
      </c>
      <c r="AE68" s="87">
        <f>SUMIF('1) SB - All Schools ISB '!$C:$C,Summary!$A68,'1) SB - All Schools ISB '!W:W)+SUMIF('2) SB - Growth Fund'!$A:$A,Summary!$A68,'2) SB - Growth Fund'!S:S)+SUMIF('4) HNB - Special Sch, AP, ARPs'!$A:$A,Summary!$A68,'4) HNB - Special Sch, AP, ARPs'!AB:AB)+SUMIF('5) HNB - SEN Support Fund'!$A:$A,Summary!$A68,'5) HNB - SEN Support Fund'!X:X)+SUMIF('6) HNB - Mainstream Banding'!$A:$A,Summary!$A68,'6) HNB - Mainstream Banding'!R:R)+SUMIF('7) EYB&amp;HNB - EY High Needs'!$A:$A,Summary!$A68,'7) EYB&amp;HNB - EY High Needs'!N:N)+SUMIF('9) PPG 2016-17'!$A:$A,Summary!$A68,'9) PPG 2016-17'!R:R)+SUMIF('10) EFA 2016-17'!$A:$A,Summary!$A68,'10) EFA 2016-17'!Q:Q)+SUMIF('3) SB - One Off Reserve'!$A:$A,Summary!$A68,'3) SB - One Off Reserve'!O:O)+SUMIF('8) EYB - 2, 3&amp;4 YO'!$A:$A,Summary!$A68,'8) EYB - 2, 3&amp;4 YO'!Z:Z)</f>
        <v>69359.943026394831</v>
      </c>
      <c r="AG68" s="96">
        <v>1986022.5035668607</v>
      </c>
      <c r="AH68" s="223">
        <v>1986022.5035668607</v>
      </c>
      <c r="AI68" s="223">
        <f t="shared" si="3"/>
        <v>1986022.5035668607</v>
      </c>
      <c r="AJ68" s="56">
        <f t="shared" si="4"/>
        <v>0</v>
      </c>
    </row>
    <row r="69" spans="1:36" ht="15" x14ac:dyDescent="0.25">
      <c r="A69" s="7">
        <v>3072046</v>
      </c>
      <c r="B69" s="37" t="s">
        <v>331</v>
      </c>
      <c r="C69" s="96">
        <f>SUMIF('1) SB - All Schools ISB '!C:C,Summary!A69,'1) SB - All Schools ISB '!K:K)</f>
        <v>2478724.2440600763</v>
      </c>
      <c r="D69" s="41">
        <f>SUMIF('4) HNB - Special Sch, AP, ARPs'!A:A,Summary!A69,'4) HNB - Special Sch, AP, ARPs'!C:C)</f>
        <v>0</v>
      </c>
      <c r="E69" s="90">
        <f t="shared" si="0"/>
        <v>2478724.2440600763</v>
      </c>
      <c r="F69" s="88"/>
      <c r="G69" s="91">
        <f>SUMIF('6) HNB - Mainstream Banding'!A:A,Summary!A69,'6) HNB - Mainstream Banding'!E:E)</f>
        <v>135918.535</v>
      </c>
      <c r="H69" s="41">
        <f>SUMIF('4) HNB - Special Sch, AP, ARPs'!A:A,Summary!A69,'4) HNB - Special Sch, AP, ARPs'!E:E)+SUMIF('4) HNB - Special Sch, AP, ARPs'!A:A,Summary!A69,'4) HNB - Special Sch, AP, ARPs'!F:F)</f>
        <v>0</v>
      </c>
      <c r="I69" s="41">
        <f>SUMIF('5) HNB - SEN Support Fund'!A:A,Summary!A69,'5) HNB - SEN Support Fund'!L:L)</f>
        <v>8319</v>
      </c>
      <c r="J69" s="41"/>
      <c r="K69" s="96">
        <f>SUMIF('8) EYB - 2, 3&amp;4 YO'!A:A,A69,'8) EYB - 2, 3&amp;4 YO'!N:N)</f>
        <v>243018</v>
      </c>
      <c r="L69" s="96">
        <f>SUMIF('2) SB - Growth Fund'!A:A,Summary!A69,'2) SB - Growth Fund'!G:G)</f>
        <v>0</v>
      </c>
      <c r="M69" s="96">
        <f>SUMIF('3) SB - One Off Reserve'!A:A,Summary!A69,'3) SB - One Off Reserve'!D:D)</f>
        <v>6501.4703535687422</v>
      </c>
      <c r="N69" s="96">
        <f>SUMIF('10) EFA 2016-17'!A:A,Summary!A69,'10) EFA 2016-17'!C:C)</f>
        <v>0</v>
      </c>
      <c r="O69" s="96">
        <f>SUMIF('10) EFA 2016-17'!A:A,Summary!A69,'10) EFA 2016-17'!D:D)</f>
        <v>0</v>
      </c>
      <c r="P69" s="96">
        <f>SUMIF('9) PPG 2016-17'!A:A,Summary!A69,'9) PPG 2016-17'!F:F)</f>
        <v>106280</v>
      </c>
      <c r="Q69" s="96">
        <f t="shared" si="1"/>
        <v>500037.00535356876</v>
      </c>
      <c r="R69" s="88"/>
      <c r="S69" s="96">
        <f t="shared" si="2"/>
        <v>2978761.2494136449</v>
      </c>
      <c r="T69" s="87">
        <f>SUMIF('1) SB - All Schools ISB '!$C:$C,Summary!$A69,'1) SB - All Schools ISB '!L:L)+SUMIF('2) SB - Growth Fund'!$A:$A,Summary!$A69,'2) SB - Growth Fund'!H:H)+SUMIF('4) HNB - Special Sch, AP, ARPs'!$A:$A,Summary!$A69,'4) HNB - Special Sch, AP, ARPs'!Q:Q)+SUMIF('5) HNB - SEN Support Fund'!$A:$A,Summary!$A69,'5) HNB - SEN Support Fund'!M:M)+SUMIF('6) HNB - Mainstream Banding'!$A:$A,Summary!$A69,'6) HNB - Mainstream Banding'!G:G)+SUMIF('7) EYB&amp;HNB - EY High Needs'!$A:$A,Summary!$A69,'7) EYB&amp;HNB - EY High Needs'!C:C)+SUMIF('9) PPG 2016-17'!$A:$A,Summary!$A69,'9) PPG 2016-17'!G:G)+SUMIF('10) EFA 2016-17'!$A:$A,Summary!$A69,'10) EFA 2016-17'!F:F)+SUMIF('3) SB - One Off Reserve'!$A:$A,Summary!$A69,'3) SB - One Off Reserve'!D:D)+SUMIF('8) EYB - 2, 3&amp;4 YO'!$A:$A,Summary!$A69,'8) EYB - 2, 3&amp;4 YO'!O:O)</f>
        <v>348311.3449454775</v>
      </c>
      <c r="U69" s="87">
        <f>SUMIF('1) SB - All Schools ISB '!$C:$C,Summary!$A69,'1) SB - All Schools ISB '!M:M)+SUMIF('2) SB - Growth Fund'!$A:$A,Summary!$A69,'2) SB - Growth Fund'!I:I)+SUMIF('4) HNB - Special Sch, AP, ARPs'!$A:$A,Summary!$A69,'4) HNB - Special Sch, AP, ARPs'!R:R)+SUMIF('5) HNB - SEN Support Fund'!$A:$A,Summary!$A69,'5) HNB - SEN Support Fund'!N:N)+SUMIF('6) HNB - Mainstream Banding'!$A:$A,Summary!$A69,'6) HNB - Mainstream Banding'!H:H)+SUMIF('7) EYB&amp;HNB - EY High Needs'!$A:$A,Summary!$A69,'7) EYB&amp;HNB - EY High Needs'!D:D)+SUMIF('9) PPG 2016-17'!$A:$A,Summary!$A69,'9) PPG 2016-17'!H:H)+SUMIF('10) EFA 2016-17'!$A:$A,Summary!$A69,'10) EFA 2016-17'!G:G)+SUMIF('3) SB - One Off Reserve'!$A:$A,Summary!$A69,'3) SB - One Off Reserve'!E:E)+SUMIF('8) EYB - 2, 3&amp;4 YO'!$A:$A,Summary!$A69,'8) EYB - 2, 3&amp;4 YO'!P:P)</f>
        <v>252642.08122010648</v>
      </c>
      <c r="V69" s="87">
        <f>SUMIF('1) SB - All Schools ISB '!$C:$C,Summary!$A69,'1) SB - All Schools ISB '!N:N)+SUMIF('2) SB - Growth Fund'!$A:$A,Summary!$A69,'2) SB - Growth Fund'!J:J)+SUMIF('4) HNB - Special Sch, AP, ARPs'!$A:$A,Summary!$A69,'4) HNB - Special Sch, AP, ARPs'!S:S)+SUMIF('5) HNB - SEN Support Fund'!$A:$A,Summary!$A69,'5) HNB - SEN Support Fund'!O:O)+SUMIF('6) HNB - Mainstream Banding'!$A:$A,Summary!$A69,'6) HNB - Mainstream Banding'!I:I)+SUMIF('7) EYB&amp;HNB - EY High Needs'!$A:$A,Summary!$A69,'7) EYB&amp;HNB - EY High Needs'!E:E)+SUMIF('9) PPG 2016-17'!$A:$A,Summary!$A69,'9) PPG 2016-17'!I:I)+SUMIF('10) EFA 2016-17'!$A:$A,Summary!$A69,'10) EFA 2016-17'!H:H)+SUMIF('3) SB - One Off Reserve'!$A:$A,Summary!$A69,'3) SB - One Off Reserve'!F:F)+SUMIF('8) EYB - 2, 3&amp;4 YO'!$A:$A,Summary!$A69,'8) EYB - 2, 3&amp;4 YO'!Q:Q)</f>
        <v>252642.08122010648</v>
      </c>
      <c r="W69" s="87">
        <f>SUMIF('1) SB - All Schools ISB '!$C:$C,Summary!$A69,'1) SB - All Schools ISB '!O:O)+SUMIF('2) SB - Growth Fund'!$A:$A,Summary!$A69,'2) SB - Growth Fund'!K:K)+SUMIF('4) HNB - Special Sch, AP, ARPs'!$A:$A,Summary!$A69,'4) HNB - Special Sch, AP, ARPs'!T:T)+SUMIF('5) HNB - SEN Support Fund'!$A:$A,Summary!$A69,'5) HNB - SEN Support Fund'!P:P)+SUMIF('6) HNB - Mainstream Banding'!$A:$A,Summary!$A69,'6) HNB - Mainstream Banding'!J:J)+SUMIF('7) EYB&amp;HNB - EY High Needs'!$A:$A,Summary!$A69,'7) EYB&amp;HNB - EY High Needs'!F:F)+SUMIF('9) PPG 2016-17'!$A:$A,Summary!$A69,'9) PPG 2016-17'!J:J)+SUMIF('10) EFA 2016-17'!$A:$A,Summary!$A69,'10) EFA 2016-17'!I:I)+SUMIF('3) SB - One Off Reserve'!$A:$A,Summary!$A69,'3) SB - One Off Reserve'!G:G)+SUMIF('8) EYB - 2, 3&amp;4 YO'!$A:$A,Summary!$A69,'8) EYB - 2, 3&amp;4 YO'!R:R)</f>
        <v>252642.08122010648</v>
      </c>
      <c r="X69" s="87">
        <f>SUMIF('1) SB - All Schools ISB '!$C:$C,Summary!$A69,'1) SB - All Schools ISB '!P:P)+SUMIF('2) SB - Growth Fund'!$A:$A,Summary!$A69,'2) SB - Growth Fund'!L:L)+SUMIF('4) HNB - Special Sch, AP, ARPs'!$A:$A,Summary!$A69,'4) HNB - Special Sch, AP, ARPs'!U:U)+SUMIF('5) HNB - SEN Support Fund'!$A:$A,Summary!$A69,'5) HNB - SEN Support Fund'!Q:Q)+SUMIF('6) HNB - Mainstream Banding'!$A:$A,Summary!$A69,'6) HNB - Mainstream Banding'!K:K)+SUMIF('7) EYB&amp;HNB - EY High Needs'!$A:$A,Summary!$A69,'7) EYB&amp;HNB - EY High Needs'!G:G)+SUMIF('9) PPG 2016-17'!$A:$A,Summary!$A69,'9) PPG 2016-17'!K:K)+SUMIF('10) EFA 2016-17'!$A:$A,Summary!$A69,'10) EFA 2016-17'!J:J)+SUMIF('3) SB - One Off Reserve'!$A:$A,Summary!$A69,'3) SB - One Off Reserve'!H:H)+SUMIF('8) EYB - 2, 3&amp;4 YO'!$A:$A,Summary!$A69,'8) EYB - 2, 3&amp;4 YO'!S:S)</f>
        <v>252642.08122010648</v>
      </c>
      <c r="Y69" s="87">
        <f>SUMIF('1) SB - All Schools ISB '!$C:$C,Summary!$A69,'1) SB - All Schools ISB '!Q:Q)+SUMIF('2) SB - Growth Fund'!$A:$A,Summary!$A69,'2) SB - Growth Fund'!M:M)+SUMIF('4) HNB - Special Sch, AP, ARPs'!$A:$A,Summary!$A69,'4) HNB - Special Sch, AP, ARPs'!V:V)+SUMIF('5) HNB - SEN Support Fund'!$A:$A,Summary!$A69,'5) HNB - SEN Support Fund'!R:R)+SUMIF('6) HNB - Mainstream Banding'!$A:$A,Summary!$A69,'6) HNB - Mainstream Banding'!L:L)+SUMIF('7) EYB&amp;HNB - EY High Needs'!$A:$A,Summary!$A69,'7) EYB&amp;HNB - EY High Needs'!H:H)+SUMIF('9) PPG 2016-17'!$A:$A,Summary!$A69,'9) PPG 2016-17'!L:L)+SUMIF('10) EFA 2016-17'!$A:$A,Summary!$A69,'10) EFA 2016-17'!K:K)+SUMIF('3) SB - One Off Reserve'!$A:$A,Summary!$A69,'3) SB - One Off Reserve'!I:I)+SUMIF('8) EYB - 2, 3&amp;4 YO'!$A:$A,Summary!$A69,'8) EYB - 2, 3&amp;4 YO'!T:T)</f>
        <v>252642.08122010648</v>
      </c>
      <c r="Z69" s="87">
        <f>SUMIF('1) SB - All Schools ISB '!$C:$C,Summary!$A69,'1) SB - All Schools ISB '!R:R)+SUMIF('2) SB - Growth Fund'!$A:$A,Summary!$A69,'2) SB - Growth Fund'!N:N)+SUMIF('4) HNB - Special Sch, AP, ARPs'!$A:$A,Summary!$A69,'4) HNB - Special Sch, AP, ARPs'!W:W)+SUMIF('5) HNB - SEN Support Fund'!$A:$A,Summary!$A69,'5) HNB - SEN Support Fund'!S:S)+SUMIF('6) HNB - Mainstream Banding'!$A:$A,Summary!$A69,'6) HNB - Mainstream Banding'!M:M)+SUMIF('7) EYB&amp;HNB - EY High Needs'!$A:$A,Summary!$A69,'7) EYB&amp;HNB - EY High Needs'!I:I)+SUMIF('9) PPG 2016-17'!$A:$A,Summary!$A69,'9) PPG 2016-17'!M:M)+SUMIF('10) EFA 2016-17'!$A:$A,Summary!$A69,'10) EFA 2016-17'!L:L)+SUMIF('3) SB - One Off Reserve'!$A:$A,Summary!$A69,'3) SB - One Off Reserve'!J:J)+SUMIF('8) EYB - 2, 3&amp;4 YO'!$A:$A,Summary!$A69,'8) EYB - 2, 3&amp;4 YO'!U:U)</f>
        <v>252642.08122010648</v>
      </c>
      <c r="AA69" s="87">
        <f>SUMIF('1) SB - All Schools ISB '!$C:$C,Summary!$A69,'1) SB - All Schools ISB '!S:S)+SUMIF('2) SB - Growth Fund'!$A:$A,Summary!$A69,'2) SB - Growth Fund'!O:O)+SUMIF('4) HNB - Special Sch, AP, ARPs'!$A:$A,Summary!$A69,'4) HNB - Special Sch, AP, ARPs'!X:X)+SUMIF('5) HNB - SEN Support Fund'!$A:$A,Summary!$A69,'5) HNB - SEN Support Fund'!T:T)+SUMIF('6) HNB - Mainstream Banding'!$A:$A,Summary!$A69,'6) HNB - Mainstream Banding'!N:N)+SUMIF('7) EYB&amp;HNB - EY High Needs'!$A:$A,Summary!$A69,'7) EYB&amp;HNB - EY High Needs'!J:J)+SUMIF('9) PPG 2016-17'!$A:$A,Summary!$A69,'9) PPG 2016-17'!N:N)+SUMIF('10) EFA 2016-17'!$A:$A,Summary!$A69,'10) EFA 2016-17'!M:M)+SUMIF('3) SB - One Off Reserve'!$A:$A,Summary!$A69,'3) SB - One Off Reserve'!K:K)+SUMIF('8) EYB - 2, 3&amp;4 YO'!$A:$A,Summary!$A69,'8) EYB - 2, 3&amp;4 YO'!V:V)</f>
        <v>252642.08122010648</v>
      </c>
      <c r="AB69" s="87">
        <f>SUMIF('1) SB - All Schools ISB '!$C:$C,Summary!$A69,'1) SB - All Schools ISB '!T:T)+SUMIF('2) SB - Growth Fund'!$A:$A,Summary!$A69,'2) SB - Growth Fund'!P:P)+SUMIF('4) HNB - Special Sch, AP, ARPs'!$A:$A,Summary!$A69,'4) HNB - Special Sch, AP, ARPs'!Y:Y)+SUMIF('5) HNB - SEN Support Fund'!$A:$A,Summary!$A69,'5) HNB - SEN Support Fund'!U:U)+SUMIF('6) HNB - Mainstream Banding'!$A:$A,Summary!$A69,'6) HNB - Mainstream Banding'!O:O)+SUMIF('7) EYB&amp;HNB - EY High Needs'!$A:$A,Summary!$A69,'7) EYB&amp;HNB - EY High Needs'!K:K)+SUMIF('9) PPG 2016-17'!$A:$A,Summary!$A69,'9) PPG 2016-17'!O:O)+SUMIF('10) EFA 2016-17'!$A:$A,Summary!$A69,'10) EFA 2016-17'!N:N)+SUMIF('3) SB - One Off Reserve'!$A:$A,Summary!$A69,'3) SB - One Off Reserve'!L:L)+SUMIF('8) EYB - 2, 3&amp;4 YO'!$A:$A,Summary!$A69,'8) EYB - 2, 3&amp;4 YO'!W:W)</f>
        <v>252642.08122010648</v>
      </c>
      <c r="AC69" s="87">
        <f>SUMIF('1) SB - All Schools ISB '!$C:$C,Summary!$A69,'1) SB - All Schools ISB '!U:U)+SUMIF('2) SB - Growth Fund'!$A:$A,Summary!$A69,'2) SB - Growth Fund'!Q:Q)+SUMIF('4) HNB - Special Sch, AP, ARPs'!$A:$A,Summary!$A69,'4) HNB - Special Sch, AP, ARPs'!Z:Z)+SUMIF('5) HNB - SEN Support Fund'!$A:$A,Summary!$A69,'5) HNB - SEN Support Fund'!V:V)+SUMIF('6) HNB - Mainstream Banding'!$A:$A,Summary!$A69,'6) HNB - Mainstream Banding'!P:P)+SUMIF('7) EYB&amp;HNB - EY High Needs'!$A:$A,Summary!$A69,'7) EYB&amp;HNB - EY High Needs'!L:L)+SUMIF('9) PPG 2016-17'!$A:$A,Summary!$A69,'9) PPG 2016-17'!P:P)+SUMIF('10) EFA 2016-17'!$A:$A,Summary!$A69,'10) EFA 2016-17'!O:O)+SUMIF('3) SB - One Off Reserve'!$A:$A,Summary!$A69,'3) SB - One Off Reserve'!M:M)+SUMIF('8) EYB - 2, 3&amp;4 YO'!$A:$A,Summary!$A69,'8) EYB - 2, 3&amp;4 YO'!X:X)</f>
        <v>252642.08122010648</v>
      </c>
      <c r="AD69" s="87">
        <f>SUMIF('1) SB - All Schools ISB '!$C:$C,Summary!$A69,'1) SB - All Schools ISB '!V:V)+SUMIF('2) SB - Growth Fund'!$A:$A,Summary!$A69,'2) SB - Growth Fund'!R:R)+SUMIF('4) HNB - Special Sch, AP, ARPs'!$A:$A,Summary!$A69,'4) HNB - Special Sch, AP, ARPs'!AA:AA)+SUMIF('5) HNB - SEN Support Fund'!$A:$A,Summary!$A69,'5) HNB - SEN Support Fund'!W:W)+SUMIF('6) HNB - Mainstream Banding'!$A:$A,Summary!$A69,'6) HNB - Mainstream Banding'!Q:Q)+SUMIF('7) EYB&amp;HNB - EY High Needs'!$A:$A,Summary!$A69,'7) EYB&amp;HNB - EY High Needs'!M:M)+SUMIF('9) PPG 2016-17'!$A:$A,Summary!$A69,'9) PPG 2016-17'!Q:Q)+SUMIF('10) EFA 2016-17'!$A:$A,Summary!$A69,'10) EFA 2016-17'!P:P)+SUMIF('3) SB - One Off Reserve'!$A:$A,Summary!$A69,'3) SB - One Off Reserve'!N:N)+SUMIF('8) EYB - 2, 3&amp;4 YO'!$A:$A,Summary!$A69,'8) EYB - 2, 3&amp;4 YO'!Y:Y)</f>
        <v>252642.08122010648</v>
      </c>
      <c r="AE69" s="87">
        <f>SUMIF('1) SB - All Schools ISB '!$C:$C,Summary!$A69,'1) SB - All Schools ISB '!W:W)+SUMIF('2) SB - Growth Fund'!$A:$A,Summary!$A69,'2) SB - Growth Fund'!S:S)+SUMIF('4) HNB - Special Sch, AP, ARPs'!$A:$A,Summary!$A69,'4) HNB - Special Sch, AP, ARPs'!AB:AB)+SUMIF('5) HNB - SEN Support Fund'!$A:$A,Summary!$A69,'5) HNB - SEN Support Fund'!X:X)+SUMIF('6) HNB - Mainstream Banding'!$A:$A,Summary!$A69,'6) HNB - Mainstream Banding'!R:R)+SUMIF('7) EYB&amp;HNB - EY High Needs'!$A:$A,Summary!$A69,'7) EYB&amp;HNB - EY High Needs'!N:N)+SUMIF('9) PPG 2016-17'!$A:$A,Summary!$A69,'9) PPG 2016-17'!R:R)+SUMIF('10) EFA 2016-17'!$A:$A,Summary!$A69,'10) EFA 2016-17'!Q:Q)+SUMIF('3) SB - One Off Reserve'!$A:$A,Summary!$A69,'3) SB - One Off Reserve'!O:O)+SUMIF('8) EYB - 2, 3&amp;4 YO'!$A:$A,Summary!$A69,'8) EYB - 2, 3&amp;4 YO'!Z:Z)</f>
        <v>104029.09226710269</v>
      </c>
      <c r="AG69" s="96">
        <v>2978761.2494136449</v>
      </c>
      <c r="AH69" s="223">
        <v>2978761.2494136449</v>
      </c>
      <c r="AI69" s="223">
        <f t="shared" si="3"/>
        <v>2978761.2494136449</v>
      </c>
      <c r="AJ69" s="56">
        <f t="shared" si="4"/>
        <v>0</v>
      </c>
    </row>
    <row r="70" spans="1:36" ht="15" x14ac:dyDescent="0.25">
      <c r="A70" s="7">
        <v>3072115</v>
      </c>
      <c r="B70" s="37" t="s">
        <v>332</v>
      </c>
      <c r="C70" s="96">
        <f>SUMIF('1) SB - All Schools ISB '!C:C,Summary!A70,'1) SB - All Schools ISB '!K:K)</f>
        <v>1787065.7307758834</v>
      </c>
      <c r="D70" s="41">
        <f>SUMIF('4) HNB - Special Sch, AP, ARPs'!A:A,Summary!A70,'4) HNB - Special Sch, AP, ARPs'!C:C)</f>
        <v>0</v>
      </c>
      <c r="E70" s="90">
        <f t="shared" si="0"/>
        <v>1787065.7307758834</v>
      </c>
      <c r="F70" s="88"/>
      <c r="G70" s="91">
        <f>SUMIF('6) HNB - Mainstream Banding'!A:A,Summary!A70,'6) HNB - Mainstream Banding'!E:E)</f>
        <v>12320</v>
      </c>
      <c r="H70" s="41">
        <f>SUMIF('4) HNB - Special Sch, AP, ARPs'!A:A,Summary!A70,'4) HNB - Special Sch, AP, ARPs'!E:E)+SUMIF('4) HNB - Special Sch, AP, ARPs'!A:A,Summary!A70,'4) HNB - Special Sch, AP, ARPs'!F:F)</f>
        <v>0</v>
      </c>
      <c r="I70" s="41">
        <f>SUMIF('5) HNB - SEN Support Fund'!A:A,Summary!A70,'5) HNB - SEN Support Fund'!L:L)</f>
        <v>0</v>
      </c>
      <c r="J70" s="41"/>
      <c r="K70" s="96">
        <f>SUMIF('8) EYB - 2, 3&amp;4 YO'!A:A,A70,'8) EYB - 2, 3&amp;4 YO'!N:N)</f>
        <v>0</v>
      </c>
      <c r="L70" s="96">
        <f>SUMIF('2) SB - Growth Fund'!A:A,Summary!A70,'2) SB - Growth Fund'!G:G)</f>
        <v>0</v>
      </c>
      <c r="M70" s="96">
        <f>SUMIF('3) SB - One Off Reserve'!A:A,Summary!A70,'3) SB - One Off Reserve'!D:D)</f>
        <v>4362.2768823945107</v>
      </c>
      <c r="N70" s="96">
        <f>SUMIF('10) EFA 2016-17'!A:A,Summary!A70,'10) EFA 2016-17'!C:C)</f>
        <v>0</v>
      </c>
      <c r="O70" s="96">
        <f>SUMIF('10) EFA 2016-17'!A:A,Summary!A70,'10) EFA 2016-17'!D:D)</f>
        <v>0</v>
      </c>
      <c r="P70" s="96">
        <f>SUMIF('9) PPG 2016-17'!A:A,Summary!A70,'9) PPG 2016-17'!F:F)</f>
        <v>110880</v>
      </c>
      <c r="Q70" s="96">
        <f t="shared" si="1"/>
        <v>127562.27688239451</v>
      </c>
      <c r="R70" s="88"/>
      <c r="S70" s="96">
        <f t="shared" si="2"/>
        <v>1914628.0076582779</v>
      </c>
      <c r="T70" s="87">
        <f>SUMIF('1) SB - All Schools ISB '!$C:$C,Summary!$A70,'1) SB - All Schools ISB '!L:L)+SUMIF('2) SB - Growth Fund'!$A:$A,Summary!$A70,'2) SB - Growth Fund'!H:H)+SUMIF('4) HNB - Special Sch, AP, ARPs'!$A:$A,Summary!$A70,'4) HNB - Special Sch, AP, ARPs'!Q:Q)+SUMIF('5) HNB - SEN Support Fund'!$A:$A,Summary!$A70,'5) HNB - SEN Support Fund'!M:M)+SUMIF('6) HNB - Mainstream Banding'!$A:$A,Summary!$A70,'6) HNB - Mainstream Banding'!G:G)+SUMIF('7) EYB&amp;HNB - EY High Needs'!$A:$A,Summary!$A70,'7) EYB&amp;HNB - EY High Needs'!C:C)+SUMIF('9) PPG 2016-17'!$A:$A,Summary!$A70,'9) PPG 2016-17'!G:G)+SUMIF('10) EFA 2016-17'!$A:$A,Summary!$A70,'10) EFA 2016-17'!F:F)+SUMIF('3) SB - One Off Reserve'!$A:$A,Summary!$A70,'3) SB - One Off Reserve'!D:D)+SUMIF('8) EYB - 2, 3&amp;4 YO'!$A:$A,Summary!$A70,'8) EYB - 2, 3&amp;4 YO'!O:O)</f>
        <v>224042.83592162112</v>
      </c>
      <c r="U70" s="87">
        <f>SUMIF('1) SB - All Schools ISB '!$C:$C,Summary!$A70,'1) SB - All Schools ISB '!M:M)+SUMIF('2) SB - Growth Fund'!$A:$A,Summary!$A70,'2) SB - Growth Fund'!I:I)+SUMIF('4) HNB - Special Sch, AP, ARPs'!$A:$A,Summary!$A70,'4) HNB - Special Sch, AP, ARPs'!R:R)+SUMIF('5) HNB - SEN Support Fund'!$A:$A,Summary!$A70,'5) HNB - SEN Support Fund'!N:N)+SUMIF('6) HNB - Mainstream Banding'!$A:$A,Summary!$A70,'6) HNB - Mainstream Banding'!H:H)+SUMIF('7) EYB&amp;HNB - EY High Needs'!$A:$A,Summary!$A70,'7) EYB&amp;HNB - EY High Needs'!D:D)+SUMIF('9) PPG 2016-17'!$A:$A,Summary!$A70,'9) PPG 2016-17'!H:H)+SUMIF('10) EFA 2016-17'!$A:$A,Summary!$A70,'10) EFA 2016-17'!G:G)+SUMIF('3) SB - One Off Reserve'!$A:$A,Summary!$A70,'3) SB - One Off Reserve'!E:E)+SUMIF('8) EYB - 2, 3&amp;4 YO'!$A:$A,Summary!$A70,'8) EYB - 2, 3&amp;4 YO'!P:P)</f>
        <v>162372.5871159501</v>
      </c>
      <c r="V70" s="87">
        <f>SUMIF('1) SB - All Schools ISB '!$C:$C,Summary!$A70,'1) SB - All Schools ISB '!N:N)+SUMIF('2) SB - Growth Fund'!$A:$A,Summary!$A70,'2) SB - Growth Fund'!J:J)+SUMIF('4) HNB - Special Sch, AP, ARPs'!$A:$A,Summary!$A70,'4) HNB - Special Sch, AP, ARPs'!S:S)+SUMIF('5) HNB - SEN Support Fund'!$A:$A,Summary!$A70,'5) HNB - SEN Support Fund'!O:O)+SUMIF('6) HNB - Mainstream Banding'!$A:$A,Summary!$A70,'6) HNB - Mainstream Banding'!I:I)+SUMIF('7) EYB&amp;HNB - EY High Needs'!$A:$A,Summary!$A70,'7) EYB&amp;HNB - EY High Needs'!E:E)+SUMIF('9) PPG 2016-17'!$A:$A,Summary!$A70,'9) PPG 2016-17'!I:I)+SUMIF('10) EFA 2016-17'!$A:$A,Summary!$A70,'10) EFA 2016-17'!H:H)+SUMIF('3) SB - One Off Reserve'!$A:$A,Summary!$A70,'3) SB - One Off Reserve'!F:F)+SUMIF('8) EYB - 2, 3&amp;4 YO'!$A:$A,Summary!$A70,'8) EYB - 2, 3&amp;4 YO'!Q:Q)</f>
        <v>162372.5871159501</v>
      </c>
      <c r="W70" s="87">
        <f>SUMIF('1) SB - All Schools ISB '!$C:$C,Summary!$A70,'1) SB - All Schools ISB '!O:O)+SUMIF('2) SB - Growth Fund'!$A:$A,Summary!$A70,'2) SB - Growth Fund'!K:K)+SUMIF('4) HNB - Special Sch, AP, ARPs'!$A:$A,Summary!$A70,'4) HNB - Special Sch, AP, ARPs'!T:T)+SUMIF('5) HNB - SEN Support Fund'!$A:$A,Summary!$A70,'5) HNB - SEN Support Fund'!P:P)+SUMIF('6) HNB - Mainstream Banding'!$A:$A,Summary!$A70,'6) HNB - Mainstream Banding'!J:J)+SUMIF('7) EYB&amp;HNB - EY High Needs'!$A:$A,Summary!$A70,'7) EYB&amp;HNB - EY High Needs'!F:F)+SUMIF('9) PPG 2016-17'!$A:$A,Summary!$A70,'9) PPG 2016-17'!J:J)+SUMIF('10) EFA 2016-17'!$A:$A,Summary!$A70,'10) EFA 2016-17'!I:I)+SUMIF('3) SB - One Off Reserve'!$A:$A,Summary!$A70,'3) SB - One Off Reserve'!G:G)+SUMIF('8) EYB - 2, 3&amp;4 YO'!$A:$A,Summary!$A70,'8) EYB - 2, 3&amp;4 YO'!R:R)</f>
        <v>162372.5871159501</v>
      </c>
      <c r="X70" s="87">
        <f>SUMIF('1) SB - All Schools ISB '!$C:$C,Summary!$A70,'1) SB - All Schools ISB '!P:P)+SUMIF('2) SB - Growth Fund'!$A:$A,Summary!$A70,'2) SB - Growth Fund'!L:L)+SUMIF('4) HNB - Special Sch, AP, ARPs'!$A:$A,Summary!$A70,'4) HNB - Special Sch, AP, ARPs'!U:U)+SUMIF('5) HNB - SEN Support Fund'!$A:$A,Summary!$A70,'5) HNB - SEN Support Fund'!Q:Q)+SUMIF('6) HNB - Mainstream Banding'!$A:$A,Summary!$A70,'6) HNB - Mainstream Banding'!K:K)+SUMIF('7) EYB&amp;HNB - EY High Needs'!$A:$A,Summary!$A70,'7) EYB&amp;HNB - EY High Needs'!G:G)+SUMIF('9) PPG 2016-17'!$A:$A,Summary!$A70,'9) PPG 2016-17'!K:K)+SUMIF('10) EFA 2016-17'!$A:$A,Summary!$A70,'10) EFA 2016-17'!J:J)+SUMIF('3) SB - One Off Reserve'!$A:$A,Summary!$A70,'3) SB - One Off Reserve'!H:H)+SUMIF('8) EYB - 2, 3&amp;4 YO'!$A:$A,Summary!$A70,'8) EYB - 2, 3&amp;4 YO'!S:S)</f>
        <v>162372.5871159501</v>
      </c>
      <c r="Y70" s="87">
        <f>SUMIF('1) SB - All Schools ISB '!$C:$C,Summary!$A70,'1) SB - All Schools ISB '!Q:Q)+SUMIF('2) SB - Growth Fund'!$A:$A,Summary!$A70,'2) SB - Growth Fund'!M:M)+SUMIF('4) HNB - Special Sch, AP, ARPs'!$A:$A,Summary!$A70,'4) HNB - Special Sch, AP, ARPs'!V:V)+SUMIF('5) HNB - SEN Support Fund'!$A:$A,Summary!$A70,'5) HNB - SEN Support Fund'!R:R)+SUMIF('6) HNB - Mainstream Banding'!$A:$A,Summary!$A70,'6) HNB - Mainstream Banding'!L:L)+SUMIF('7) EYB&amp;HNB - EY High Needs'!$A:$A,Summary!$A70,'7) EYB&amp;HNB - EY High Needs'!H:H)+SUMIF('9) PPG 2016-17'!$A:$A,Summary!$A70,'9) PPG 2016-17'!L:L)+SUMIF('10) EFA 2016-17'!$A:$A,Summary!$A70,'10) EFA 2016-17'!K:K)+SUMIF('3) SB - One Off Reserve'!$A:$A,Summary!$A70,'3) SB - One Off Reserve'!I:I)+SUMIF('8) EYB - 2, 3&amp;4 YO'!$A:$A,Summary!$A70,'8) EYB - 2, 3&amp;4 YO'!T:T)</f>
        <v>162372.5871159501</v>
      </c>
      <c r="Z70" s="87">
        <f>SUMIF('1) SB - All Schools ISB '!$C:$C,Summary!$A70,'1) SB - All Schools ISB '!R:R)+SUMIF('2) SB - Growth Fund'!$A:$A,Summary!$A70,'2) SB - Growth Fund'!N:N)+SUMIF('4) HNB - Special Sch, AP, ARPs'!$A:$A,Summary!$A70,'4) HNB - Special Sch, AP, ARPs'!W:W)+SUMIF('5) HNB - SEN Support Fund'!$A:$A,Summary!$A70,'5) HNB - SEN Support Fund'!S:S)+SUMIF('6) HNB - Mainstream Banding'!$A:$A,Summary!$A70,'6) HNB - Mainstream Banding'!M:M)+SUMIF('7) EYB&amp;HNB - EY High Needs'!$A:$A,Summary!$A70,'7) EYB&amp;HNB - EY High Needs'!I:I)+SUMIF('9) PPG 2016-17'!$A:$A,Summary!$A70,'9) PPG 2016-17'!M:M)+SUMIF('10) EFA 2016-17'!$A:$A,Summary!$A70,'10) EFA 2016-17'!L:L)+SUMIF('3) SB - One Off Reserve'!$A:$A,Summary!$A70,'3) SB - One Off Reserve'!J:J)+SUMIF('8) EYB - 2, 3&amp;4 YO'!$A:$A,Summary!$A70,'8) EYB - 2, 3&amp;4 YO'!U:U)</f>
        <v>162372.5871159501</v>
      </c>
      <c r="AA70" s="87">
        <f>SUMIF('1) SB - All Schools ISB '!$C:$C,Summary!$A70,'1) SB - All Schools ISB '!S:S)+SUMIF('2) SB - Growth Fund'!$A:$A,Summary!$A70,'2) SB - Growth Fund'!O:O)+SUMIF('4) HNB - Special Sch, AP, ARPs'!$A:$A,Summary!$A70,'4) HNB - Special Sch, AP, ARPs'!X:X)+SUMIF('5) HNB - SEN Support Fund'!$A:$A,Summary!$A70,'5) HNB - SEN Support Fund'!T:T)+SUMIF('6) HNB - Mainstream Banding'!$A:$A,Summary!$A70,'6) HNB - Mainstream Banding'!N:N)+SUMIF('7) EYB&amp;HNB - EY High Needs'!$A:$A,Summary!$A70,'7) EYB&amp;HNB - EY High Needs'!J:J)+SUMIF('9) PPG 2016-17'!$A:$A,Summary!$A70,'9) PPG 2016-17'!N:N)+SUMIF('10) EFA 2016-17'!$A:$A,Summary!$A70,'10) EFA 2016-17'!M:M)+SUMIF('3) SB - One Off Reserve'!$A:$A,Summary!$A70,'3) SB - One Off Reserve'!K:K)+SUMIF('8) EYB - 2, 3&amp;4 YO'!$A:$A,Summary!$A70,'8) EYB - 2, 3&amp;4 YO'!V:V)</f>
        <v>162372.5871159501</v>
      </c>
      <c r="AB70" s="87">
        <f>SUMIF('1) SB - All Schools ISB '!$C:$C,Summary!$A70,'1) SB - All Schools ISB '!T:T)+SUMIF('2) SB - Growth Fund'!$A:$A,Summary!$A70,'2) SB - Growth Fund'!P:P)+SUMIF('4) HNB - Special Sch, AP, ARPs'!$A:$A,Summary!$A70,'4) HNB - Special Sch, AP, ARPs'!Y:Y)+SUMIF('5) HNB - SEN Support Fund'!$A:$A,Summary!$A70,'5) HNB - SEN Support Fund'!U:U)+SUMIF('6) HNB - Mainstream Banding'!$A:$A,Summary!$A70,'6) HNB - Mainstream Banding'!O:O)+SUMIF('7) EYB&amp;HNB - EY High Needs'!$A:$A,Summary!$A70,'7) EYB&amp;HNB - EY High Needs'!K:K)+SUMIF('9) PPG 2016-17'!$A:$A,Summary!$A70,'9) PPG 2016-17'!O:O)+SUMIF('10) EFA 2016-17'!$A:$A,Summary!$A70,'10) EFA 2016-17'!N:N)+SUMIF('3) SB - One Off Reserve'!$A:$A,Summary!$A70,'3) SB - One Off Reserve'!L:L)+SUMIF('8) EYB - 2, 3&amp;4 YO'!$A:$A,Summary!$A70,'8) EYB - 2, 3&amp;4 YO'!W:W)</f>
        <v>162372.5871159501</v>
      </c>
      <c r="AC70" s="87">
        <f>SUMIF('1) SB - All Schools ISB '!$C:$C,Summary!$A70,'1) SB - All Schools ISB '!U:U)+SUMIF('2) SB - Growth Fund'!$A:$A,Summary!$A70,'2) SB - Growth Fund'!Q:Q)+SUMIF('4) HNB - Special Sch, AP, ARPs'!$A:$A,Summary!$A70,'4) HNB - Special Sch, AP, ARPs'!Z:Z)+SUMIF('5) HNB - SEN Support Fund'!$A:$A,Summary!$A70,'5) HNB - SEN Support Fund'!V:V)+SUMIF('6) HNB - Mainstream Banding'!$A:$A,Summary!$A70,'6) HNB - Mainstream Banding'!P:P)+SUMIF('7) EYB&amp;HNB - EY High Needs'!$A:$A,Summary!$A70,'7) EYB&amp;HNB - EY High Needs'!L:L)+SUMIF('9) PPG 2016-17'!$A:$A,Summary!$A70,'9) PPG 2016-17'!P:P)+SUMIF('10) EFA 2016-17'!$A:$A,Summary!$A70,'10) EFA 2016-17'!O:O)+SUMIF('3) SB - One Off Reserve'!$A:$A,Summary!$A70,'3) SB - One Off Reserve'!M:M)+SUMIF('8) EYB - 2, 3&amp;4 YO'!$A:$A,Summary!$A70,'8) EYB - 2, 3&amp;4 YO'!X:X)</f>
        <v>162372.5871159501</v>
      </c>
      <c r="AD70" s="87">
        <f>SUMIF('1) SB - All Schools ISB '!$C:$C,Summary!$A70,'1) SB - All Schools ISB '!V:V)+SUMIF('2) SB - Growth Fund'!$A:$A,Summary!$A70,'2) SB - Growth Fund'!R:R)+SUMIF('4) HNB - Special Sch, AP, ARPs'!$A:$A,Summary!$A70,'4) HNB - Special Sch, AP, ARPs'!AA:AA)+SUMIF('5) HNB - SEN Support Fund'!$A:$A,Summary!$A70,'5) HNB - SEN Support Fund'!W:W)+SUMIF('6) HNB - Mainstream Banding'!$A:$A,Summary!$A70,'6) HNB - Mainstream Banding'!Q:Q)+SUMIF('7) EYB&amp;HNB - EY High Needs'!$A:$A,Summary!$A70,'7) EYB&amp;HNB - EY High Needs'!M:M)+SUMIF('9) PPG 2016-17'!$A:$A,Summary!$A70,'9) PPG 2016-17'!Q:Q)+SUMIF('10) EFA 2016-17'!$A:$A,Summary!$A70,'10) EFA 2016-17'!P:P)+SUMIF('3) SB - One Off Reserve'!$A:$A,Summary!$A70,'3) SB - One Off Reserve'!N:N)+SUMIF('8) EYB - 2, 3&amp;4 YO'!$A:$A,Summary!$A70,'8) EYB - 2, 3&amp;4 YO'!Y:Y)</f>
        <v>162372.5871159501</v>
      </c>
      <c r="AE70" s="87">
        <f>SUMIF('1) SB - All Schools ISB '!$C:$C,Summary!$A70,'1) SB - All Schools ISB '!W:W)+SUMIF('2) SB - Growth Fund'!$A:$A,Summary!$A70,'2) SB - Growth Fund'!S:S)+SUMIF('4) HNB - Special Sch, AP, ARPs'!$A:$A,Summary!$A70,'4) HNB - Special Sch, AP, ARPs'!AB:AB)+SUMIF('5) HNB - SEN Support Fund'!$A:$A,Summary!$A70,'5) HNB - SEN Support Fund'!X:X)+SUMIF('6) HNB - Mainstream Banding'!$A:$A,Summary!$A70,'6) HNB - Mainstream Banding'!R:R)+SUMIF('7) EYB&amp;HNB - EY High Needs'!$A:$A,Summary!$A70,'7) EYB&amp;HNB - EY High Needs'!N:N)+SUMIF('9) PPG 2016-17'!$A:$A,Summary!$A70,'9) PPG 2016-17'!R:R)+SUMIF('10) EFA 2016-17'!$A:$A,Summary!$A70,'10) EFA 2016-17'!Q:Q)+SUMIF('3) SB - One Off Reserve'!$A:$A,Summary!$A70,'3) SB - One Off Reserve'!O:O)+SUMIF('8) EYB - 2, 3&amp;4 YO'!$A:$A,Summary!$A70,'8) EYB - 2, 3&amp;4 YO'!Z:Z)</f>
        <v>66859.300577155926</v>
      </c>
      <c r="AG70" s="96">
        <v>1914628.0076582779</v>
      </c>
      <c r="AH70" s="223">
        <v>1914628.0076582779</v>
      </c>
      <c r="AI70" s="223">
        <f t="shared" si="3"/>
        <v>1914628.0076582779</v>
      </c>
      <c r="AJ70" s="56">
        <f t="shared" si="4"/>
        <v>0</v>
      </c>
    </row>
    <row r="71" spans="1:36" ht="15" x14ac:dyDescent="0.25">
      <c r="A71" s="7">
        <v>3075404</v>
      </c>
      <c r="B71" s="37" t="s">
        <v>333</v>
      </c>
      <c r="C71" s="96">
        <f>SUMIF('1) SB - All Schools ISB '!C:C,Summary!A71,'1) SB - All Schools ISB '!K:K)</f>
        <v>4122268.1602983931</v>
      </c>
      <c r="D71" s="41">
        <f>SUMIF('4) HNB - Special Sch, AP, ARPs'!A:A,Summary!A71,'4) HNB - Special Sch, AP, ARPs'!C:C)</f>
        <v>0</v>
      </c>
      <c r="E71" s="90">
        <f t="shared" si="0"/>
        <v>4122268.1602983931</v>
      </c>
      <c r="F71" s="88"/>
      <c r="G71" s="91">
        <f>SUMIF('6) HNB - Mainstream Banding'!A:A,Summary!A71,'6) HNB - Mainstream Banding'!E:E)</f>
        <v>21585</v>
      </c>
      <c r="H71" s="41">
        <f>SUMIF('4) HNB - Special Sch, AP, ARPs'!A:A,Summary!A71,'4) HNB - Special Sch, AP, ARPs'!E:E)+SUMIF('4) HNB - Special Sch, AP, ARPs'!A:A,Summary!A71,'4) HNB - Special Sch, AP, ARPs'!F:F)</f>
        <v>0</v>
      </c>
      <c r="I71" s="41">
        <f>SUMIF('5) HNB - SEN Support Fund'!A:A,Summary!A71,'5) HNB - SEN Support Fund'!L:L)</f>
        <v>0</v>
      </c>
      <c r="J71" s="41"/>
      <c r="K71" s="96">
        <f>SUMIF('8) EYB - 2, 3&amp;4 YO'!A:A,A71,'8) EYB - 2, 3&amp;4 YO'!N:N)</f>
        <v>0</v>
      </c>
      <c r="L71" s="96">
        <f>SUMIF('2) SB - Growth Fund'!A:A,Summary!A71,'2) SB - Growth Fund'!G:G)</f>
        <v>0</v>
      </c>
      <c r="M71" s="96">
        <f>SUMIF('3) SB - One Off Reserve'!A:A,Summary!A71,'3) SB - One Off Reserve'!D:D)</f>
        <v>13695.032712517383</v>
      </c>
      <c r="N71" s="96">
        <f>SUMIF('10) EFA 2016-17'!A:A,Summary!A71,'10) EFA 2016-17'!C:C)</f>
        <v>575814</v>
      </c>
      <c r="O71" s="96">
        <f>SUMIF('10) EFA 2016-17'!A:A,Summary!A71,'10) EFA 2016-17'!D:D)</f>
        <v>12876</v>
      </c>
      <c r="P71" s="96">
        <f>SUMIF('9) PPG 2016-17'!A:A,Summary!A71,'9) PPG 2016-17'!F:F)</f>
        <v>280500</v>
      </c>
      <c r="Q71" s="96">
        <f t="shared" si="1"/>
        <v>904470.03271251742</v>
      </c>
      <c r="R71" s="88"/>
      <c r="S71" s="96">
        <f t="shared" si="2"/>
        <v>5026738.1930109104</v>
      </c>
      <c r="T71" s="87">
        <f>SUMIF('1) SB - All Schools ISB '!$C:$C,Summary!$A71,'1) SB - All Schools ISB '!L:L)+SUMIF('2) SB - Growth Fund'!$A:$A,Summary!$A71,'2) SB - Growth Fund'!H:H)+SUMIF('4) HNB - Special Sch, AP, ARPs'!$A:$A,Summary!$A71,'4) HNB - Special Sch, AP, ARPs'!Q:Q)+SUMIF('5) HNB - SEN Support Fund'!$A:$A,Summary!$A71,'5) HNB - SEN Support Fund'!M:M)+SUMIF('6) HNB - Mainstream Banding'!$A:$A,Summary!$A71,'6) HNB - Mainstream Banding'!G:G)+SUMIF('7) EYB&amp;HNB - EY High Needs'!$A:$A,Summary!$A71,'7) EYB&amp;HNB - EY High Needs'!C:C)+SUMIF('9) PPG 2016-17'!$A:$A,Summary!$A71,'9) PPG 2016-17'!G:G)+SUMIF('10) EFA 2016-17'!$A:$A,Summary!$A71,'10) EFA 2016-17'!F:F)+SUMIF('3) SB - One Off Reserve'!$A:$A,Summary!$A71,'3) SB - One Off Reserve'!D:D)+SUMIF('8) EYB - 2, 3&amp;4 YO'!$A:$A,Summary!$A71,'8) EYB - 2, 3&amp;4 YO'!O:O)</f>
        <v>590194.99614683271</v>
      </c>
      <c r="U71" s="87">
        <f>SUMIF('1) SB - All Schools ISB '!$C:$C,Summary!$A71,'1) SB - All Schools ISB '!M:M)+SUMIF('2) SB - Growth Fund'!$A:$A,Summary!$A71,'2) SB - Growth Fund'!I:I)+SUMIF('4) HNB - Special Sch, AP, ARPs'!$A:$A,Summary!$A71,'4) HNB - Special Sch, AP, ARPs'!R:R)+SUMIF('5) HNB - SEN Support Fund'!$A:$A,Summary!$A71,'5) HNB - SEN Support Fund'!N:N)+SUMIF('6) HNB - Mainstream Banding'!$A:$A,Summary!$A71,'6) HNB - Mainstream Banding'!H:H)+SUMIF('7) EYB&amp;HNB - EY High Needs'!$A:$A,Summary!$A71,'7) EYB&amp;HNB - EY High Needs'!D:D)+SUMIF('9) PPG 2016-17'!$A:$A,Summary!$A71,'9) PPG 2016-17'!H:H)+SUMIF('10) EFA 2016-17'!$A:$A,Summary!$A71,'10) EFA 2016-17'!G:G)+SUMIF('3) SB - One Off Reserve'!$A:$A,Summary!$A71,'3) SB - One Off Reserve'!E:E)+SUMIF('8) EYB - 2, 3&amp;4 YO'!$A:$A,Summary!$A71,'8) EYB - 2, 3&amp;4 YO'!P:P)</f>
        <v>426108.66862536344</v>
      </c>
      <c r="V71" s="87">
        <f>SUMIF('1) SB - All Schools ISB '!$C:$C,Summary!$A71,'1) SB - All Schools ISB '!N:N)+SUMIF('2) SB - Growth Fund'!$A:$A,Summary!$A71,'2) SB - Growth Fund'!J:J)+SUMIF('4) HNB - Special Sch, AP, ARPs'!$A:$A,Summary!$A71,'4) HNB - Special Sch, AP, ARPs'!S:S)+SUMIF('5) HNB - SEN Support Fund'!$A:$A,Summary!$A71,'5) HNB - SEN Support Fund'!O:O)+SUMIF('6) HNB - Mainstream Banding'!$A:$A,Summary!$A71,'6) HNB - Mainstream Banding'!I:I)+SUMIF('7) EYB&amp;HNB - EY High Needs'!$A:$A,Summary!$A71,'7) EYB&amp;HNB - EY High Needs'!E:E)+SUMIF('9) PPG 2016-17'!$A:$A,Summary!$A71,'9) PPG 2016-17'!I:I)+SUMIF('10) EFA 2016-17'!$A:$A,Summary!$A71,'10) EFA 2016-17'!H:H)+SUMIF('3) SB - One Off Reserve'!$A:$A,Summary!$A71,'3) SB - One Off Reserve'!F:F)+SUMIF('8) EYB - 2, 3&amp;4 YO'!$A:$A,Summary!$A71,'8) EYB - 2, 3&amp;4 YO'!Q:Q)</f>
        <v>426108.66862536344</v>
      </c>
      <c r="W71" s="87">
        <f>SUMIF('1) SB - All Schools ISB '!$C:$C,Summary!$A71,'1) SB - All Schools ISB '!O:O)+SUMIF('2) SB - Growth Fund'!$A:$A,Summary!$A71,'2) SB - Growth Fund'!K:K)+SUMIF('4) HNB - Special Sch, AP, ARPs'!$A:$A,Summary!$A71,'4) HNB - Special Sch, AP, ARPs'!T:T)+SUMIF('5) HNB - SEN Support Fund'!$A:$A,Summary!$A71,'5) HNB - SEN Support Fund'!P:P)+SUMIF('6) HNB - Mainstream Banding'!$A:$A,Summary!$A71,'6) HNB - Mainstream Banding'!J:J)+SUMIF('7) EYB&amp;HNB - EY High Needs'!$A:$A,Summary!$A71,'7) EYB&amp;HNB - EY High Needs'!F:F)+SUMIF('9) PPG 2016-17'!$A:$A,Summary!$A71,'9) PPG 2016-17'!J:J)+SUMIF('10) EFA 2016-17'!$A:$A,Summary!$A71,'10) EFA 2016-17'!I:I)+SUMIF('3) SB - One Off Reserve'!$A:$A,Summary!$A71,'3) SB - One Off Reserve'!G:G)+SUMIF('8) EYB - 2, 3&amp;4 YO'!$A:$A,Summary!$A71,'8) EYB - 2, 3&amp;4 YO'!R:R)</f>
        <v>426108.66862536344</v>
      </c>
      <c r="X71" s="87">
        <f>SUMIF('1) SB - All Schools ISB '!$C:$C,Summary!$A71,'1) SB - All Schools ISB '!P:P)+SUMIF('2) SB - Growth Fund'!$A:$A,Summary!$A71,'2) SB - Growth Fund'!L:L)+SUMIF('4) HNB - Special Sch, AP, ARPs'!$A:$A,Summary!$A71,'4) HNB - Special Sch, AP, ARPs'!U:U)+SUMIF('5) HNB - SEN Support Fund'!$A:$A,Summary!$A71,'5) HNB - SEN Support Fund'!Q:Q)+SUMIF('6) HNB - Mainstream Banding'!$A:$A,Summary!$A71,'6) HNB - Mainstream Banding'!K:K)+SUMIF('7) EYB&amp;HNB - EY High Needs'!$A:$A,Summary!$A71,'7) EYB&amp;HNB - EY High Needs'!G:G)+SUMIF('9) PPG 2016-17'!$A:$A,Summary!$A71,'9) PPG 2016-17'!K:K)+SUMIF('10) EFA 2016-17'!$A:$A,Summary!$A71,'10) EFA 2016-17'!J:J)+SUMIF('3) SB - One Off Reserve'!$A:$A,Summary!$A71,'3) SB - One Off Reserve'!H:H)+SUMIF('8) EYB - 2, 3&amp;4 YO'!$A:$A,Summary!$A71,'8) EYB - 2, 3&amp;4 YO'!S:S)</f>
        <v>426108.66862536344</v>
      </c>
      <c r="Y71" s="87">
        <f>SUMIF('1) SB - All Schools ISB '!$C:$C,Summary!$A71,'1) SB - All Schools ISB '!Q:Q)+SUMIF('2) SB - Growth Fund'!$A:$A,Summary!$A71,'2) SB - Growth Fund'!M:M)+SUMIF('4) HNB - Special Sch, AP, ARPs'!$A:$A,Summary!$A71,'4) HNB - Special Sch, AP, ARPs'!V:V)+SUMIF('5) HNB - SEN Support Fund'!$A:$A,Summary!$A71,'5) HNB - SEN Support Fund'!R:R)+SUMIF('6) HNB - Mainstream Banding'!$A:$A,Summary!$A71,'6) HNB - Mainstream Banding'!L:L)+SUMIF('7) EYB&amp;HNB - EY High Needs'!$A:$A,Summary!$A71,'7) EYB&amp;HNB - EY High Needs'!H:H)+SUMIF('9) PPG 2016-17'!$A:$A,Summary!$A71,'9) PPG 2016-17'!L:L)+SUMIF('10) EFA 2016-17'!$A:$A,Summary!$A71,'10) EFA 2016-17'!K:K)+SUMIF('3) SB - One Off Reserve'!$A:$A,Summary!$A71,'3) SB - One Off Reserve'!I:I)+SUMIF('8) EYB - 2, 3&amp;4 YO'!$A:$A,Summary!$A71,'8) EYB - 2, 3&amp;4 YO'!T:T)</f>
        <v>426108.66862536344</v>
      </c>
      <c r="Z71" s="87">
        <f>SUMIF('1) SB - All Schools ISB '!$C:$C,Summary!$A71,'1) SB - All Schools ISB '!R:R)+SUMIF('2) SB - Growth Fund'!$A:$A,Summary!$A71,'2) SB - Growth Fund'!N:N)+SUMIF('4) HNB - Special Sch, AP, ARPs'!$A:$A,Summary!$A71,'4) HNB - Special Sch, AP, ARPs'!W:W)+SUMIF('5) HNB - SEN Support Fund'!$A:$A,Summary!$A71,'5) HNB - SEN Support Fund'!S:S)+SUMIF('6) HNB - Mainstream Banding'!$A:$A,Summary!$A71,'6) HNB - Mainstream Banding'!M:M)+SUMIF('7) EYB&amp;HNB - EY High Needs'!$A:$A,Summary!$A71,'7) EYB&amp;HNB - EY High Needs'!I:I)+SUMIF('9) PPG 2016-17'!$A:$A,Summary!$A71,'9) PPG 2016-17'!M:M)+SUMIF('10) EFA 2016-17'!$A:$A,Summary!$A71,'10) EFA 2016-17'!L:L)+SUMIF('3) SB - One Off Reserve'!$A:$A,Summary!$A71,'3) SB - One Off Reserve'!J:J)+SUMIF('8) EYB - 2, 3&amp;4 YO'!$A:$A,Summary!$A71,'8) EYB - 2, 3&amp;4 YO'!U:U)</f>
        <v>426108.66862536344</v>
      </c>
      <c r="AA71" s="87">
        <f>SUMIF('1) SB - All Schools ISB '!$C:$C,Summary!$A71,'1) SB - All Schools ISB '!S:S)+SUMIF('2) SB - Growth Fund'!$A:$A,Summary!$A71,'2) SB - Growth Fund'!O:O)+SUMIF('4) HNB - Special Sch, AP, ARPs'!$A:$A,Summary!$A71,'4) HNB - Special Sch, AP, ARPs'!X:X)+SUMIF('5) HNB - SEN Support Fund'!$A:$A,Summary!$A71,'5) HNB - SEN Support Fund'!T:T)+SUMIF('6) HNB - Mainstream Banding'!$A:$A,Summary!$A71,'6) HNB - Mainstream Banding'!N:N)+SUMIF('7) EYB&amp;HNB - EY High Needs'!$A:$A,Summary!$A71,'7) EYB&amp;HNB - EY High Needs'!J:J)+SUMIF('9) PPG 2016-17'!$A:$A,Summary!$A71,'9) PPG 2016-17'!N:N)+SUMIF('10) EFA 2016-17'!$A:$A,Summary!$A71,'10) EFA 2016-17'!M:M)+SUMIF('3) SB - One Off Reserve'!$A:$A,Summary!$A71,'3) SB - One Off Reserve'!K:K)+SUMIF('8) EYB - 2, 3&amp;4 YO'!$A:$A,Summary!$A71,'8) EYB - 2, 3&amp;4 YO'!V:V)</f>
        <v>426108.66862536344</v>
      </c>
      <c r="AB71" s="87">
        <f>SUMIF('1) SB - All Schools ISB '!$C:$C,Summary!$A71,'1) SB - All Schools ISB '!T:T)+SUMIF('2) SB - Growth Fund'!$A:$A,Summary!$A71,'2) SB - Growth Fund'!P:P)+SUMIF('4) HNB - Special Sch, AP, ARPs'!$A:$A,Summary!$A71,'4) HNB - Special Sch, AP, ARPs'!Y:Y)+SUMIF('5) HNB - SEN Support Fund'!$A:$A,Summary!$A71,'5) HNB - SEN Support Fund'!U:U)+SUMIF('6) HNB - Mainstream Banding'!$A:$A,Summary!$A71,'6) HNB - Mainstream Banding'!O:O)+SUMIF('7) EYB&amp;HNB - EY High Needs'!$A:$A,Summary!$A71,'7) EYB&amp;HNB - EY High Needs'!K:K)+SUMIF('9) PPG 2016-17'!$A:$A,Summary!$A71,'9) PPG 2016-17'!O:O)+SUMIF('10) EFA 2016-17'!$A:$A,Summary!$A71,'10) EFA 2016-17'!N:N)+SUMIF('3) SB - One Off Reserve'!$A:$A,Summary!$A71,'3) SB - One Off Reserve'!L:L)+SUMIF('8) EYB - 2, 3&amp;4 YO'!$A:$A,Summary!$A71,'8) EYB - 2, 3&amp;4 YO'!W:W)</f>
        <v>426108.66862536344</v>
      </c>
      <c r="AC71" s="87">
        <f>SUMIF('1) SB - All Schools ISB '!$C:$C,Summary!$A71,'1) SB - All Schools ISB '!U:U)+SUMIF('2) SB - Growth Fund'!$A:$A,Summary!$A71,'2) SB - Growth Fund'!Q:Q)+SUMIF('4) HNB - Special Sch, AP, ARPs'!$A:$A,Summary!$A71,'4) HNB - Special Sch, AP, ARPs'!Z:Z)+SUMIF('5) HNB - SEN Support Fund'!$A:$A,Summary!$A71,'5) HNB - SEN Support Fund'!V:V)+SUMIF('6) HNB - Mainstream Banding'!$A:$A,Summary!$A71,'6) HNB - Mainstream Banding'!P:P)+SUMIF('7) EYB&amp;HNB - EY High Needs'!$A:$A,Summary!$A71,'7) EYB&amp;HNB - EY High Needs'!L:L)+SUMIF('9) PPG 2016-17'!$A:$A,Summary!$A71,'9) PPG 2016-17'!P:P)+SUMIF('10) EFA 2016-17'!$A:$A,Summary!$A71,'10) EFA 2016-17'!O:O)+SUMIF('3) SB - One Off Reserve'!$A:$A,Summary!$A71,'3) SB - One Off Reserve'!M:M)+SUMIF('8) EYB - 2, 3&amp;4 YO'!$A:$A,Summary!$A71,'8) EYB - 2, 3&amp;4 YO'!X:X)</f>
        <v>426108.66862536344</v>
      </c>
      <c r="AD71" s="87">
        <f>SUMIF('1) SB - All Schools ISB '!$C:$C,Summary!$A71,'1) SB - All Schools ISB '!V:V)+SUMIF('2) SB - Growth Fund'!$A:$A,Summary!$A71,'2) SB - Growth Fund'!R:R)+SUMIF('4) HNB - Special Sch, AP, ARPs'!$A:$A,Summary!$A71,'4) HNB - Special Sch, AP, ARPs'!AA:AA)+SUMIF('5) HNB - SEN Support Fund'!$A:$A,Summary!$A71,'5) HNB - SEN Support Fund'!W:W)+SUMIF('6) HNB - Mainstream Banding'!$A:$A,Summary!$A71,'6) HNB - Mainstream Banding'!Q:Q)+SUMIF('7) EYB&amp;HNB - EY High Needs'!$A:$A,Summary!$A71,'7) EYB&amp;HNB - EY High Needs'!M:M)+SUMIF('9) PPG 2016-17'!$A:$A,Summary!$A71,'9) PPG 2016-17'!Q:Q)+SUMIF('10) EFA 2016-17'!$A:$A,Summary!$A71,'10) EFA 2016-17'!P:P)+SUMIF('3) SB - One Off Reserve'!$A:$A,Summary!$A71,'3) SB - One Off Reserve'!N:N)+SUMIF('8) EYB - 2, 3&amp;4 YO'!$A:$A,Summary!$A71,'8) EYB - 2, 3&amp;4 YO'!Y:Y)</f>
        <v>426108.66862536344</v>
      </c>
      <c r="AE71" s="87">
        <f>SUMIF('1) SB - All Schools ISB '!$C:$C,Summary!$A71,'1) SB - All Schools ISB '!W:W)+SUMIF('2) SB - Growth Fund'!$A:$A,Summary!$A71,'2) SB - Growth Fund'!S:S)+SUMIF('4) HNB - Special Sch, AP, ARPs'!$A:$A,Summary!$A71,'4) HNB - Special Sch, AP, ARPs'!AB:AB)+SUMIF('5) HNB - SEN Support Fund'!$A:$A,Summary!$A71,'5) HNB - SEN Support Fund'!X:X)+SUMIF('6) HNB - Mainstream Banding'!$A:$A,Summary!$A71,'6) HNB - Mainstream Banding'!R:R)+SUMIF('7) EYB&amp;HNB - EY High Needs'!$A:$A,Summary!$A71,'7) EYB&amp;HNB - EY High Needs'!N:N)+SUMIF('9) PPG 2016-17'!$A:$A,Summary!$A71,'9) PPG 2016-17'!R:R)+SUMIF('10) EFA 2016-17'!$A:$A,Summary!$A71,'10) EFA 2016-17'!Q:Q)+SUMIF('3) SB - One Off Reserve'!$A:$A,Summary!$A71,'3) SB - One Off Reserve'!O:O)+SUMIF('8) EYB - 2, 3&amp;4 YO'!$A:$A,Summary!$A71,'8) EYB - 2, 3&amp;4 YO'!Z:Z)</f>
        <v>175456.51061044377</v>
      </c>
      <c r="AG71" s="96">
        <v>5026738.1930109104</v>
      </c>
      <c r="AH71" s="223">
        <v>5026738.1930109104</v>
      </c>
      <c r="AI71" s="223">
        <f t="shared" si="3"/>
        <v>5026738.1930109104</v>
      </c>
      <c r="AJ71" s="56">
        <f t="shared" si="4"/>
        <v>0</v>
      </c>
    </row>
    <row r="72" spans="1:36" ht="15" x14ac:dyDescent="0.25">
      <c r="A72" s="7">
        <v>3072175</v>
      </c>
      <c r="B72" s="37" t="s">
        <v>334</v>
      </c>
      <c r="C72" s="96">
        <f>SUMIF('1) SB - All Schools ISB '!C:C,Summary!A72,'1) SB - All Schools ISB '!K:K)</f>
        <v>1989000.7277767961</v>
      </c>
      <c r="D72" s="41">
        <f>SUMIF('4) HNB - Special Sch, AP, ARPs'!A:A,Summary!A72,'4) HNB - Special Sch, AP, ARPs'!C:C)</f>
        <v>0</v>
      </c>
      <c r="E72" s="90">
        <f t="shared" si="0"/>
        <v>1989000.7277767961</v>
      </c>
      <c r="F72" s="88"/>
      <c r="G72" s="91">
        <f>SUMIF('6) HNB - Mainstream Banding'!A:A,Summary!A72,'6) HNB - Mainstream Banding'!E:E)</f>
        <v>68047.230769230766</v>
      </c>
      <c r="H72" s="41">
        <f>SUMIF('4) HNB - Special Sch, AP, ARPs'!A:A,Summary!A72,'4) HNB - Special Sch, AP, ARPs'!E:E)+SUMIF('4) HNB - Special Sch, AP, ARPs'!A:A,Summary!A72,'4) HNB - Special Sch, AP, ARPs'!F:F)</f>
        <v>0</v>
      </c>
      <c r="I72" s="41">
        <f>SUMIF('5) HNB - SEN Support Fund'!A:A,Summary!A72,'5) HNB - SEN Support Fund'!L:L)</f>
        <v>23855</v>
      </c>
      <c r="J72" s="41"/>
      <c r="K72" s="96">
        <f>SUMIF('8) EYB - 2, 3&amp;4 YO'!A:A,A72,'8) EYB - 2, 3&amp;4 YO'!N:N)</f>
        <v>160142.99999999997</v>
      </c>
      <c r="L72" s="96">
        <f>SUMIF('2) SB - Growth Fund'!A:A,Summary!A72,'2) SB - Growth Fund'!G:G)</f>
        <v>0</v>
      </c>
      <c r="M72" s="96">
        <f>SUMIF('3) SB - One Off Reserve'!A:A,Summary!A72,'3) SB - One Off Reserve'!D:D)</f>
        <v>4939.0202202110922</v>
      </c>
      <c r="N72" s="96">
        <f>SUMIF('10) EFA 2016-17'!A:A,Summary!A72,'10) EFA 2016-17'!C:C)</f>
        <v>0</v>
      </c>
      <c r="O72" s="96">
        <f>SUMIF('10) EFA 2016-17'!A:A,Summary!A72,'10) EFA 2016-17'!D:D)</f>
        <v>0</v>
      </c>
      <c r="P72" s="96">
        <f>SUMIF('9) PPG 2016-17'!A:A,Summary!A72,'9) PPG 2016-17'!F:F)</f>
        <v>151320</v>
      </c>
      <c r="Q72" s="96">
        <f t="shared" si="1"/>
        <v>408304.25098944188</v>
      </c>
      <c r="R72" s="88"/>
      <c r="S72" s="96">
        <f t="shared" si="2"/>
        <v>2397304.9787662379</v>
      </c>
      <c r="T72" s="87">
        <f>SUMIF('1) SB - All Schools ISB '!$C:$C,Summary!$A72,'1) SB - All Schools ISB '!L:L)+SUMIF('2) SB - Growth Fund'!$A:$A,Summary!$A72,'2) SB - Growth Fund'!H:H)+SUMIF('4) HNB - Special Sch, AP, ARPs'!$A:$A,Summary!$A72,'4) HNB - Special Sch, AP, ARPs'!Q:Q)+SUMIF('5) HNB - SEN Support Fund'!$A:$A,Summary!$A72,'5) HNB - SEN Support Fund'!M:M)+SUMIF('6) HNB - Mainstream Banding'!$A:$A,Summary!$A72,'6) HNB - Mainstream Banding'!G:G)+SUMIF('7) EYB&amp;HNB - EY High Needs'!$A:$A,Summary!$A72,'7) EYB&amp;HNB - EY High Needs'!C:C)+SUMIF('9) PPG 2016-17'!$A:$A,Summary!$A72,'9) PPG 2016-17'!G:G)+SUMIF('10) EFA 2016-17'!$A:$A,Summary!$A72,'10) EFA 2016-17'!F:F)+SUMIF('3) SB - One Off Reserve'!$A:$A,Summary!$A72,'3) SB - One Off Reserve'!D:D)+SUMIF('8) EYB - 2, 3&amp;4 YO'!$A:$A,Summary!$A72,'8) EYB - 2, 3&amp;4 YO'!O:O)</f>
        <v>280061.10545300419</v>
      </c>
      <c r="U72" s="87">
        <f>SUMIF('1) SB - All Schools ISB '!$C:$C,Summary!$A72,'1) SB - All Schools ISB '!M:M)+SUMIF('2) SB - Growth Fund'!$A:$A,Summary!$A72,'2) SB - Growth Fund'!I:I)+SUMIF('4) HNB - Special Sch, AP, ARPs'!$A:$A,Summary!$A72,'4) HNB - Special Sch, AP, ARPs'!R:R)+SUMIF('5) HNB - SEN Support Fund'!$A:$A,Summary!$A72,'5) HNB - SEN Support Fund'!N:N)+SUMIF('6) HNB - Mainstream Banding'!$A:$A,Summary!$A72,'6) HNB - Mainstream Banding'!H:H)+SUMIF('7) EYB&amp;HNB - EY High Needs'!$A:$A,Summary!$A72,'7) EYB&amp;HNB - EY High Needs'!D:D)+SUMIF('9) PPG 2016-17'!$A:$A,Summary!$A72,'9) PPG 2016-17'!H:H)+SUMIF('10) EFA 2016-17'!$A:$A,Summary!$A72,'10) EFA 2016-17'!G:G)+SUMIF('3) SB - One Off Reserve'!$A:$A,Summary!$A72,'3) SB - One Off Reserve'!E:E)+SUMIF('8) EYB - 2, 3&amp;4 YO'!$A:$A,Summary!$A72,'8) EYB - 2, 3&amp;4 YO'!P:P)</f>
        <v>203351.1064764123</v>
      </c>
      <c r="V72" s="87">
        <f>SUMIF('1) SB - All Schools ISB '!$C:$C,Summary!$A72,'1) SB - All Schools ISB '!N:N)+SUMIF('2) SB - Growth Fund'!$A:$A,Summary!$A72,'2) SB - Growth Fund'!J:J)+SUMIF('4) HNB - Special Sch, AP, ARPs'!$A:$A,Summary!$A72,'4) HNB - Special Sch, AP, ARPs'!S:S)+SUMIF('5) HNB - SEN Support Fund'!$A:$A,Summary!$A72,'5) HNB - SEN Support Fund'!O:O)+SUMIF('6) HNB - Mainstream Banding'!$A:$A,Summary!$A72,'6) HNB - Mainstream Banding'!I:I)+SUMIF('7) EYB&amp;HNB - EY High Needs'!$A:$A,Summary!$A72,'7) EYB&amp;HNB - EY High Needs'!E:E)+SUMIF('9) PPG 2016-17'!$A:$A,Summary!$A72,'9) PPG 2016-17'!I:I)+SUMIF('10) EFA 2016-17'!$A:$A,Summary!$A72,'10) EFA 2016-17'!H:H)+SUMIF('3) SB - One Off Reserve'!$A:$A,Summary!$A72,'3) SB - One Off Reserve'!F:F)+SUMIF('8) EYB - 2, 3&amp;4 YO'!$A:$A,Summary!$A72,'8) EYB - 2, 3&amp;4 YO'!Q:Q)</f>
        <v>203351.1064764123</v>
      </c>
      <c r="W72" s="87">
        <f>SUMIF('1) SB - All Schools ISB '!$C:$C,Summary!$A72,'1) SB - All Schools ISB '!O:O)+SUMIF('2) SB - Growth Fund'!$A:$A,Summary!$A72,'2) SB - Growth Fund'!K:K)+SUMIF('4) HNB - Special Sch, AP, ARPs'!$A:$A,Summary!$A72,'4) HNB - Special Sch, AP, ARPs'!T:T)+SUMIF('5) HNB - SEN Support Fund'!$A:$A,Summary!$A72,'5) HNB - SEN Support Fund'!P:P)+SUMIF('6) HNB - Mainstream Banding'!$A:$A,Summary!$A72,'6) HNB - Mainstream Banding'!J:J)+SUMIF('7) EYB&amp;HNB - EY High Needs'!$A:$A,Summary!$A72,'7) EYB&amp;HNB - EY High Needs'!F:F)+SUMIF('9) PPG 2016-17'!$A:$A,Summary!$A72,'9) PPG 2016-17'!J:J)+SUMIF('10) EFA 2016-17'!$A:$A,Summary!$A72,'10) EFA 2016-17'!I:I)+SUMIF('3) SB - One Off Reserve'!$A:$A,Summary!$A72,'3) SB - One Off Reserve'!G:G)+SUMIF('8) EYB - 2, 3&amp;4 YO'!$A:$A,Summary!$A72,'8) EYB - 2, 3&amp;4 YO'!R:R)</f>
        <v>203351.1064764123</v>
      </c>
      <c r="X72" s="87">
        <f>SUMIF('1) SB - All Schools ISB '!$C:$C,Summary!$A72,'1) SB - All Schools ISB '!P:P)+SUMIF('2) SB - Growth Fund'!$A:$A,Summary!$A72,'2) SB - Growth Fund'!L:L)+SUMIF('4) HNB - Special Sch, AP, ARPs'!$A:$A,Summary!$A72,'4) HNB - Special Sch, AP, ARPs'!U:U)+SUMIF('5) HNB - SEN Support Fund'!$A:$A,Summary!$A72,'5) HNB - SEN Support Fund'!Q:Q)+SUMIF('6) HNB - Mainstream Banding'!$A:$A,Summary!$A72,'6) HNB - Mainstream Banding'!K:K)+SUMIF('7) EYB&amp;HNB - EY High Needs'!$A:$A,Summary!$A72,'7) EYB&amp;HNB - EY High Needs'!G:G)+SUMIF('9) PPG 2016-17'!$A:$A,Summary!$A72,'9) PPG 2016-17'!K:K)+SUMIF('10) EFA 2016-17'!$A:$A,Summary!$A72,'10) EFA 2016-17'!J:J)+SUMIF('3) SB - One Off Reserve'!$A:$A,Summary!$A72,'3) SB - One Off Reserve'!H:H)+SUMIF('8) EYB - 2, 3&amp;4 YO'!$A:$A,Summary!$A72,'8) EYB - 2, 3&amp;4 YO'!S:S)</f>
        <v>203351.1064764123</v>
      </c>
      <c r="Y72" s="87">
        <f>SUMIF('1) SB - All Schools ISB '!$C:$C,Summary!$A72,'1) SB - All Schools ISB '!Q:Q)+SUMIF('2) SB - Growth Fund'!$A:$A,Summary!$A72,'2) SB - Growth Fund'!M:M)+SUMIF('4) HNB - Special Sch, AP, ARPs'!$A:$A,Summary!$A72,'4) HNB - Special Sch, AP, ARPs'!V:V)+SUMIF('5) HNB - SEN Support Fund'!$A:$A,Summary!$A72,'5) HNB - SEN Support Fund'!R:R)+SUMIF('6) HNB - Mainstream Banding'!$A:$A,Summary!$A72,'6) HNB - Mainstream Banding'!L:L)+SUMIF('7) EYB&amp;HNB - EY High Needs'!$A:$A,Summary!$A72,'7) EYB&amp;HNB - EY High Needs'!H:H)+SUMIF('9) PPG 2016-17'!$A:$A,Summary!$A72,'9) PPG 2016-17'!L:L)+SUMIF('10) EFA 2016-17'!$A:$A,Summary!$A72,'10) EFA 2016-17'!K:K)+SUMIF('3) SB - One Off Reserve'!$A:$A,Summary!$A72,'3) SB - One Off Reserve'!I:I)+SUMIF('8) EYB - 2, 3&amp;4 YO'!$A:$A,Summary!$A72,'8) EYB - 2, 3&amp;4 YO'!T:T)</f>
        <v>203351.1064764123</v>
      </c>
      <c r="Z72" s="87">
        <f>SUMIF('1) SB - All Schools ISB '!$C:$C,Summary!$A72,'1) SB - All Schools ISB '!R:R)+SUMIF('2) SB - Growth Fund'!$A:$A,Summary!$A72,'2) SB - Growth Fund'!N:N)+SUMIF('4) HNB - Special Sch, AP, ARPs'!$A:$A,Summary!$A72,'4) HNB - Special Sch, AP, ARPs'!W:W)+SUMIF('5) HNB - SEN Support Fund'!$A:$A,Summary!$A72,'5) HNB - SEN Support Fund'!S:S)+SUMIF('6) HNB - Mainstream Banding'!$A:$A,Summary!$A72,'6) HNB - Mainstream Banding'!M:M)+SUMIF('7) EYB&amp;HNB - EY High Needs'!$A:$A,Summary!$A72,'7) EYB&amp;HNB - EY High Needs'!I:I)+SUMIF('9) PPG 2016-17'!$A:$A,Summary!$A72,'9) PPG 2016-17'!M:M)+SUMIF('10) EFA 2016-17'!$A:$A,Summary!$A72,'10) EFA 2016-17'!L:L)+SUMIF('3) SB - One Off Reserve'!$A:$A,Summary!$A72,'3) SB - One Off Reserve'!J:J)+SUMIF('8) EYB - 2, 3&amp;4 YO'!$A:$A,Summary!$A72,'8) EYB - 2, 3&amp;4 YO'!U:U)</f>
        <v>203351.1064764123</v>
      </c>
      <c r="AA72" s="87">
        <f>SUMIF('1) SB - All Schools ISB '!$C:$C,Summary!$A72,'1) SB - All Schools ISB '!S:S)+SUMIF('2) SB - Growth Fund'!$A:$A,Summary!$A72,'2) SB - Growth Fund'!O:O)+SUMIF('4) HNB - Special Sch, AP, ARPs'!$A:$A,Summary!$A72,'4) HNB - Special Sch, AP, ARPs'!X:X)+SUMIF('5) HNB - SEN Support Fund'!$A:$A,Summary!$A72,'5) HNB - SEN Support Fund'!T:T)+SUMIF('6) HNB - Mainstream Banding'!$A:$A,Summary!$A72,'6) HNB - Mainstream Banding'!N:N)+SUMIF('7) EYB&amp;HNB - EY High Needs'!$A:$A,Summary!$A72,'7) EYB&amp;HNB - EY High Needs'!J:J)+SUMIF('9) PPG 2016-17'!$A:$A,Summary!$A72,'9) PPG 2016-17'!N:N)+SUMIF('10) EFA 2016-17'!$A:$A,Summary!$A72,'10) EFA 2016-17'!M:M)+SUMIF('3) SB - One Off Reserve'!$A:$A,Summary!$A72,'3) SB - One Off Reserve'!K:K)+SUMIF('8) EYB - 2, 3&amp;4 YO'!$A:$A,Summary!$A72,'8) EYB - 2, 3&amp;4 YO'!V:V)</f>
        <v>203351.1064764123</v>
      </c>
      <c r="AB72" s="87">
        <f>SUMIF('1) SB - All Schools ISB '!$C:$C,Summary!$A72,'1) SB - All Schools ISB '!T:T)+SUMIF('2) SB - Growth Fund'!$A:$A,Summary!$A72,'2) SB - Growth Fund'!P:P)+SUMIF('4) HNB - Special Sch, AP, ARPs'!$A:$A,Summary!$A72,'4) HNB - Special Sch, AP, ARPs'!Y:Y)+SUMIF('5) HNB - SEN Support Fund'!$A:$A,Summary!$A72,'5) HNB - SEN Support Fund'!U:U)+SUMIF('6) HNB - Mainstream Banding'!$A:$A,Summary!$A72,'6) HNB - Mainstream Banding'!O:O)+SUMIF('7) EYB&amp;HNB - EY High Needs'!$A:$A,Summary!$A72,'7) EYB&amp;HNB - EY High Needs'!K:K)+SUMIF('9) PPG 2016-17'!$A:$A,Summary!$A72,'9) PPG 2016-17'!O:O)+SUMIF('10) EFA 2016-17'!$A:$A,Summary!$A72,'10) EFA 2016-17'!N:N)+SUMIF('3) SB - One Off Reserve'!$A:$A,Summary!$A72,'3) SB - One Off Reserve'!L:L)+SUMIF('8) EYB - 2, 3&amp;4 YO'!$A:$A,Summary!$A72,'8) EYB - 2, 3&amp;4 YO'!W:W)</f>
        <v>203351.1064764123</v>
      </c>
      <c r="AC72" s="87">
        <f>SUMIF('1) SB - All Schools ISB '!$C:$C,Summary!$A72,'1) SB - All Schools ISB '!U:U)+SUMIF('2) SB - Growth Fund'!$A:$A,Summary!$A72,'2) SB - Growth Fund'!Q:Q)+SUMIF('4) HNB - Special Sch, AP, ARPs'!$A:$A,Summary!$A72,'4) HNB - Special Sch, AP, ARPs'!Z:Z)+SUMIF('5) HNB - SEN Support Fund'!$A:$A,Summary!$A72,'5) HNB - SEN Support Fund'!V:V)+SUMIF('6) HNB - Mainstream Banding'!$A:$A,Summary!$A72,'6) HNB - Mainstream Banding'!P:P)+SUMIF('7) EYB&amp;HNB - EY High Needs'!$A:$A,Summary!$A72,'7) EYB&amp;HNB - EY High Needs'!L:L)+SUMIF('9) PPG 2016-17'!$A:$A,Summary!$A72,'9) PPG 2016-17'!P:P)+SUMIF('10) EFA 2016-17'!$A:$A,Summary!$A72,'10) EFA 2016-17'!O:O)+SUMIF('3) SB - One Off Reserve'!$A:$A,Summary!$A72,'3) SB - One Off Reserve'!M:M)+SUMIF('8) EYB - 2, 3&amp;4 YO'!$A:$A,Summary!$A72,'8) EYB - 2, 3&amp;4 YO'!X:X)</f>
        <v>203351.1064764123</v>
      </c>
      <c r="AD72" s="87">
        <f>SUMIF('1) SB - All Schools ISB '!$C:$C,Summary!$A72,'1) SB - All Schools ISB '!V:V)+SUMIF('2) SB - Growth Fund'!$A:$A,Summary!$A72,'2) SB - Growth Fund'!R:R)+SUMIF('4) HNB - Special Sch, AP, ARPs'!$A:$A,Summary!$A72,'4) HNB - Special Sch, AP, ARPs'!AA:AA)+SUMIF('5) HNB - SEN Support Fund'!$A:$A,Summary!$A72,'5) HNB - SEN Support Fund'!W:W)+SUMIF('6) HNB - Mainstream Banding'!$A:$A,Summary!$A72,'6) HNB - Mainstream Banding'!Q:Q)+SUMIF('7) EYB&amp;HNB - EY High Needs'!$A:$A,Summary!$A72,'7) EYB&amp;HNB - EY High Needs'!M:M)+SUMIF('9) PPG 2016-17'!$A:$A,Summary!$A72,'9) PPG 2016-17'!Q:Q)+SUMIF('10) EFA 2016-17'!$A:$A,Summary!$A72,'10) EFA 2016-17'!P:P)+SUMIF('3) SB - One Off Reserve'!$A:$A,Summary!$A72,'3) SB - One Off Reserve'!N:N)+SUMIF('8) EYB - 2, 3&amp;4 YO'!$A:$A,Summary!$A72,'8) EYB - 2, 3&amp;4 YO'!Y:Y)</f>
        <v>203351.1064764123</v>
      </c>
      <c r="AE72" s="87">
        <f>SUMIF('1) SB - All Schools ISB '!$C:$C,Summary!$A72,'1) SB - All Schools ISB '!W:W)+SUMIF('2) SB - Growth Fund'!$A:$A,Summary!$A72,'2) SB - Growth Fund'!S:S)+SUMIF('4) HNB - Special Sch, AP, ARPs'!$A:$A,Summary!$A72,'4) HNB - Special Sch, AP, ARPs'!AB:AB)+SUMIF('5) HNB - SEN Support Fund'!$A:$A,Summary!$A72,'5) HNB - SEN Support Fund'!X:X)+SUMIF('6) HNB - Mainstream Banding'!$A:$A,Summary!$A72,'6) HNB - Mainstream Banding'!R:R)+SUMIF('7) EYB&amp;HNB - EY High Needs'!$A:$A,Summary!$A72,'7) EYB&amp;HNB - EY High Needs'!N:N)+SUMIF('9) PPG 2016-17'!$A:$A,Summary!$A72,'9) PPG 2016-17'!R:R)+SUMIF('10) EFA 2016-17'!$A:$A,Summary!$A72,'10) EFA 2016-17'!Q:Q)+SUMIF('3) SB - One Off Reserve'!$A:$A,Summary!$A72,'3) SB - One Off Reserve'!O:O)+SUMIF('8) EYB - 2, 3&amp;4 YO'!$A:$A,Summary!$A72,'8) EYB - 2, 3&amp;4 YO'!Z:Z)</f>
        <v>83732.808549110952</v>
      </c>
      <c r="AG72" s="96">
        <v>2397304.9787662379</v>
      </c>
      <c r="AH72" s="223">
        <v>2397304.9787662379</v>
      </c>
      <c r="AI72" s="223">
        <f t="shared" si="3"/>
        <v>2397304.9787662379</v>
      </c>
      <c r="AJ72" s="56">
        <f t="shared" si="4"/>
        <v>0</v>
      </c>
    </row>
    <row r="73" spans="1:36" ht="15" x14ac:dyDescent="0.25">
      <c r="A73" s="7">
        <v>3072033</v>
      </c>
      <c r="B73" s="37" t="s">
        <v>335</v>
      </c>
      <c r="C73" s="96">
        <f>SUMIF('1) SB - All Schools ISB '!C:C,Summary!A73,'1) SB - All Schools ISB '!K:K)</f>
        <v>1776179.1050653688</v>
      </c>
      <c r="D73" s="41">
        <f>SUMIF('4) HNB - Special Sch, AP, ARPs'!A:A,Summary!A73,'4) HNB - Special Sch, AP, ARPs'!C:C)</f>
        <v>0</v>
      </c>
      <c r="E73" s="90">
        <f t="shared" si="0"/>
        <v>1776179.1050653688</v>
      </c>
      <c r="F73" s="88"/>
      <c r="G73" s="91">
        <f>SUMIF('6) HNB - Mainstream Banding'!A:A,Summary!A73,'6) HNB - Mainstream Banding'!E:E)</f>
        <v>105454.73999999999</v>
      </c>
      <c r="H73" s="41">
        <f>SUMIF('4) HNB - Special Sch, AP, ARPs'!A:A,Summary!A73,'4) HNB - Special Sch, AP, ARPs'!E:E)+SUMIF('4) HNB - Special Sch, AP, ARPs'!A:A,Summary!A73,'4) HNB - Special Sch, AP, ARPs'!F:F)</f>
        <v>0</v>
      </c>
      <c r="I73" s="41">
        <f>SUMIF('5) HNB - SEN Support Fund'!A:A,Summary!A73,'5) HNB - SEN Support Fund'!L:L)</f>
        <v>40207</v>
      </c>
      <c r="J73" s="41"/>
      <c r="K73" s="96">
        <f>SUMIF('8) EYB - 2, 3&amp;4 YO'!A:A,A73,'8) EYB - 2, 3&amp;4 YO'!N:N)</f>
        <v>101206.99999999999</v>
      </c>
      <c r="L73" s="96">
        <f>SUMIF('2) SB - Growth Fund'!A:A,Summary!A73,'2) SB - Growth Fund'!G:G)</f>
        <v>0</v>
      </c>
      <c r="M73" s="96">
        <f>SUMIF('3) SB - One Off Reserve'!A:A,Summary!A73,'3) SB - One Off Reserve'!D:D)</f>
        <v>4225.9557298196823</v>
      </c>
      <c r="N73" s="96">
        <f>SUMIF('10) EFA 2016-17'!A:A,Summary!A73,'10) EFA 2016-17'!C:C)</f>
        <v>0</v>
      </c>
      <c r="O73" s="96">
        <f>SUMIF('10) EFA 2016-17'!A:A,Summary!A73,'10) EFA 2016-17'!D:D)</f>
        <v>0</v>
      </c>
      <c r="P73" s="96">
        <f>SUMIF('9) PPG 2016-17'!A:A,Summary!A73,'9) PPG 2016-17'!F:F)</f>
        <v>117000</v>
      </c>
      <c r="Q73" s="96">
        <f t="shared" si="1"/>
        <v>368094.69572981971</v>
      </c>
      <c r="R73" s="88"/>
      <c r="S73" s="96">
        <f t="shared" si="2"/>
        <v>2144273.8007951886</v>
      </c>
      <c r="T73" s="87">
        <f>SUMIF('1) SB - All Schools ISB '!$C:$C,Summary!$A73,'1) SB - All Schools ISB '!L:L)+SUMIF('2) SB - Growth Fund'!$A:$A,Summary!$A73,'2) SB - Growth Fund'!H:H)+SUMIF('4) HNB - Special Sch, AP, ARPs'!$A:$A,Summary!$A73,'4) HNB - Special Sch, AP, ARPs'!Q:Q)+SUMIF('5) HNB - SEN Support Fund'!$A:$A,Summary!$A73,'5) HNB - SEN Support Fund'!M:M)+SUMIF('6) HNB - Mainstream Banding'!$A:$A,Summary!$A73,'6) HNB - Mainstream Banding'!G:G)+SUMIF('7) EYB&amp;HNB - EY High Needs'!$A:$A,Summary!$A73,'7) EYB&amp;HNB - EY High Needs'!C:C)+SUMIF('9) PPG 2016-17'!$A:$A,Summary!$A73,'9) PPG 2016-17'!G:G)+SUMIF('10) EFA 2016-17'!$A:$A,Summary!$A73,'10) EFA 2016-17'!F:F)+SUMIF('3) SB - One Off Reserve'!$A:$A,Summary!$A73,'3) SB - One Off Reserve'!D:D)+SUMIF('8) EYB - 2, 3&amp;4 YO'!$A:$A,Summary!$A73,'8) EYB - 2, 3&amp;4 YO'!O:O)</f>
        <v>250331.45791233709</v>
      </c>
      <c r="U73" s="87">
        <f>SUMIF('1) SB - All Schools ISB '!$C:$C,Summary!$A73,'1) SB - All Schools ISB '!M:M)+SUMIF('2) SB - Growth Fund'!$A:$A,Summary!$A73,'2) SB - Growth Fund'!I:I)+SUMIF('4) HNB - Special Sch, AP, ARPs'!$A:$A,Summary!$A73,'4) HNB - Special Sch, AP, ARPs'!R:R)+SUMIF('5) HNB - SEN Support Fund'!$A:$A,Summary!$A73,'5) HNB - SEN Support Fund'!N:N)+SUMIF('6) HNB - Mainstream Banding'!$A:$A,Summary!$A73,'6) HNB - Mainstream Banding'!H:H)+SUMIF('7) EYB&amp;HNB - EY High Needs'!$A:$A,Summary!$A73,'7) EYB&amp;HNB - EY High Needs'!D:D)+SUMIF('9) PPG 2016-17'!$A:$A,Summary!$A73,'9) PPG 2016-17'!H:H)+SUMIF('10) EFA 2016-17'!$A:$A,Summary!$A73,'10) EFA 2016-17'!G:G)+SUMIF('3) SB - One Off Reserve'!$A:$A,Summary!$A73,'3) SB - One Off Reserve'!E:E)+SUMIF('8) EYB - 2, 3&amp;4 YO'!$A:$A,Summary!$A73,'8) EYB - 2, 3&amp;4 YO'!P:P)</f>
        <v>181904.06683055634</v>
      </c>
      <c r="V73" s="87">
        <f>SUMIF('1) SB - All Schools ISB '!$C:$C,Summary!$A73,'1) SB - All Schools ISB '!N:N)+SUMIF('2) SB - Growth Fund'!$A:$A,Summary!$A73,'2) SB - Growth Fund'!J:J)+SUMIF('4) HNB - Special Sch, AP, ARPs'!$A:$A,Summary!$A73,'4) HNB - Special Sch, AP, ARPs'!S:S)+SUMIF('5) HNB - SEN Support Fund'!$A:$A,Summary!$A73,'5) HNB - SEN Support Fund'!O:O)+SUMIF('6) HNB - Mainstream Banding'!$A:$A,Summary!$A73,'6) HNB - Mainstream Banding'!I:I)+SUMIF('7) EYB&amp;HNB - EY High Needs'!$A:$A,Summary!$A73,'7) EYB&amp;HNB - EY High Needs'!E:E)+SUMIF('9) PPG 2016-17'!$A:$A,Summary!$A73,'9) PPG 2016-17'!I:I)+SUMIF('10) EFA 2016-17'!$A:$A,Summary!$A73,'10) EFA 2016-17'!H:H)+SUMIF('3) SB - One Off Reserve'!$A:$A,Summary!$A73,'3) SB - One Off Reserve'!F:F)+SUMIF('8) EYB - 2, 3&amp;4 YO'!$A:$A,Summary!$A73,'8) EYB - 2, 3&amp;4 YO'!Q:Q)</f>
        <v>181904.06683055634</v>
      </c>
      <c r="W73" s="87">
        <f>SUMIF('1) SB - All Schools ISB '!$C:$C,Summary!$A73,'1) SB - All Schools ISB '!O:O)+SUMIF('2) SB - Growth Fund'!$A:$A,Summary!$A73,'2) SB - Growth Fund'!K:K)+SUMIF('4) HNB - Special Sch, AP, ARPs'!$A:$A,Summary!$A73,'4) HNB - Special Sch, AP, ARPs'!T:T)+SUMIF('5) HNB - SEN Support Fund'!$A:$A,Summary!$A73,'5) HNB - SEN Support Fund'!P:P)+SUMIF('6) HNB - Mainstream Banding'!$A:$A,Summary!$A73,'6) HNB - Mainstream Banding'!J:J)+SUMIF('7) EYB&amp;HNB - EY High Needs'!$A:$A,Summary!$A73,'7) EYB&amp;HNB - EY High Needs'!F:F)+SUMIF('9) PPG 2016-17'!$A:$A,Summary!$A73,'9) PPG 2016-17'!J:J)+SUMIF('10) EFA 2016-17'!$A:$A,Summary!$A73,'10) EFA 2016-17'!I:I)+SUMIF('3) SB - One Off Reserve'!$A:$A,Summary!$A73,'3) SB - One Off Reserve'!G:G)+SUMIF('8) EYB - 2, 3&amp;4 YO'!$A:$A,Summary!$A73,'8) EYB - 2, 3&amp;4 YO'!R:R)</f>
        <v>181904.06683055634</v>
      </c>
      <c r="X73" s="87">
        <f>SUMIF('1) SB - All Schools ISB '!$C:$C,Summary!$A73,'1) SB - All Schools ISB '!P:P)+SUMIF('2) SB - Growth Fund'!$A:$A,Summary!$A73,'2) SB - Growth Fund'!L:L)+SUMIF('4) HNB - Special Sch, AP, ARPs'!$A:$A,Summary!$A73,'4) HNB - Special Sch, AP, ARPs'!U:U)+SUMIF('5) HNB - SEN Support Fund'!$A:$A,Summary!$A73,'5) HNB - SEN Support Fund'!Q:Q)+SUMIF('6) HNB - Mainstream Banding'!$A:$A,Summary!$A73,'6) HNB - Mainstream Banding'!K:K)+SUMIF('7) EYB&amp;HNB - EY High Needs'!$A:$A,Summary!$A73,'7) EYB&amp;HNB - EY High Needs'!G:G)+SUMIF('9) PPG 2016-17'!$A:$A,Summary!$A73,'9) PPG 2016-17'!K:K)+SUMIF('10) EFA 2016-17'!$A:$A,Summary!$A73,'10) EFA 2016-17'!J:J)+SUMIF('3) SB - One Off Reserve'!$A:$A,Summary!$A73,'3) SB - One Off Reserve'!H:H)+SUMIF('8) EYB - 2, 3&amp;4 YO'!$A:$A,Summary!$A73,'8) EYB - 2, 3&amp;4 YO'!S:S)</f>
        <v>181904.06683055634</v>
      </c>
      <c r="Y73" s="87">
        <f>SUMIF('1) SB - All Schools ISB '!$C:$C,Summary!$A73,'1) SB - All Schools ISB '!Q:Q)+SUMIF('2) SB - Growth Fund'!$A:$A,Summary!$A73,'2) SB - Growth Fund'!M:M)+SUMIF('4) HNB - Special Sch, AP, ARPs'!$A:$A,Summary!$A73,'4) HNB - Special Sch, AP, ARPs'!V:V)+SUMIF('5) HNB - SEN Support Fund'!$A:$A,Summary!$A73,'5) HNB - SEN Support Fund'!R:R)+SUMIF('6) HNB - Mainstream Banding'!$A:$A,Summary!$A73,'6) HNB - Mainstream Banding'!L:L)+SUMIF('7) EYB&amp;HNB - EY High Needs'!$A:$A,Summary!$A73,'7) EYB&amp;HNB - EY High Needs'!H:H)+SUMIF('9) PPG 2016-17'!$A:$A,Summary!$A73,'9) PPG 2016-17'!L:L)+SUMIF('10) EFA 2016-17'!$A:$A,Summary!$A73,'10) EFA 2016-17'!K:K)+SUMIF('3) SB - One Off Reserve'!$A:$A,Summary!$A73,'3) SB - One Off Reserve'!I:I)+SUMIF('8) EYB - 2, 3&amp;4 YO'!$A:$A,Summary!$A73,'8) EYB - 2, 3&amp;4 YO'!T:T)</f>
        <v>181904.06683055634</v>
      </c>
      <c r="Z73" s="87">
        <f>SUMIF('1) SB - All Schools ISB '!$C:$C,Summary!$A73,'1) SB - All Schools ISB '!R:R)+SUMIF('2) SB - Growth Fund'!$A:$A,Summary!$A73,'2) SB - Growth Fund'!N:N)+SUMIF('4) HNB - Special Sch, AP, ARPs'!$A:$A,Summary!$A73,'4) HNB - Special Sch, AP, ARPs'!W:W)+SUMIF('5) HNB - SEN Support Fund'!$A:$A,Summary!$A73,'5) HNB - SEN Support Fund'!S:S)+SUMIF('6) HNB - Mainstream Banding'!$A:$A,Summary!$A73,'6) HNB - Mainstream Banding'!M:M)+SUMIF('7) EYB&amp;HNB - EY High Needs'!$A:$A,Summary!$A73,'7) EYB&amp;HNB - EY High Needs'!I:I)+SUMIF('9) PPG 2016-17'!$A:$A,Summary!$A73,'9) PPG 2016-17'!M:M)+SUMIF('10) EFA 2016-17'!$A:$A,Summary!$A73,'10) EFA 2016-17'!L:L)+SUMIF('3) SB - One Off Reserve'!$A:$A,Summary!$A73,'3) SB - One Off Reserve'!J:J)+SUMIF('8) EYB - 2, 3&amp;4 YO'!$A:$A,Summary!$A73,'8) EYB - 2, 3&amp;4 YO'!U:U)</f>
        <v>181904.06683055634</v>
      </c>
      <c r="AA73" s="87">
        <f>SUMIF('1) SB - All Schools ISB '!$C:$C,Summary!$A73,'1) SB - All Schools ISB '!S:S)+SUMIF('2) SB - Growth Fund'!$A:$A,Summary!$A73,'2) SB - Growth Fund'!O:O)+SUMIF('4) HNB - Special Sch, AP, ARPs'!$A:$A,Summary!$A73,'4) HNB - Special Sch, AP, ARPs'!X:X)+SUMIF('5) HNB - SEN Support Fund'!$A:$A,Summary!$A73,'5) HNB - SEN Support Fund'!T:T)+SUMIF('6) HNB - Mainstream Banding'!$A:$A,Summary!$A73,'6) HNB - Mainstream Banding'!N:N)+SUMIF('7) EYB&amp;HNB - EY High Needs'!$A:$A,Summary!$A73,'7) EYB&amp;HNB - EY High Needs'!J:J)+SUMIF('9) PPG 2016-17'!$A:$A,Summary!$A73,'9) PPG 2016-17'!N:N)+SUMIF('10) EFA 2016-17'!$A:$A,Summary!$A73,'10) EFA 2016-17'!M:M)+SUMIF('3) SB - One Off Reserve'!$A:$A,Summary!$A73,'3) SB - One Off Reserve'!K:K)+SUMIF('8) EYB - 2, 3&amp;4 YO'!$A:$A,Summary!$A73,'8) EYB - 2, 3&amp;4 YO'!V:V)</f>
        <v>181904.06683055634</v>
      </c>
      <c r="AB73" s="87">
        <f>SUMIF('1) SB - All Schools ISB '!$C:$C,Summary!$A73,'1) SB - All Schools ISB '!T:T)+SUMIF('2) SB - Growth Fund'!$A:$A,Summary!$A73,'2) SB - Growth Fund'!P:P)+SUMIF('4) HNB - Special Sch, AP, ARPs'!$A:$A,Summary!$A73,'4) HNB - Special Sch, AP, ARPs'!Y:Y)+SUMIF('5) HNB - SEN Support Fund'!$A:$A,Summary!$A73,'5) HNB - SEN Support Fund'!U:U)+SUMIF('6) HNB - Mainstream Banding'!$A:$A,Summary!$A73,'6) HNB - Mainstream Banding'!O:O)+SUMIF('7) EYB&amp;HNB - EY High Needs'!$A:$A,Summary!$A73,'7) EYB&amp;HNB - EY High Needs'!K:K)+SUMIF('9) PPG 2016-17'!$A:$A,Summary!$A73,'9) PPG 2016-17'!O:O)+SUMIF('10) EFA 2016-17'!$A:$A,Summary!$A73,'10) EFA 2016-17'!N:N)+SUMIF('3) SB - One Off Reserve'!$A:$A,Summary!$A73,'3) SB - One Off Reserve'!L:L)+SUMIF('8) EYB - 2, 3&amp;4 YO'!$A:$A,Summary!$A73,'8) EYB - 2, 3&amp;4 YO'!W:W)</f>
        <v>181904.06683055634</v>
      </c>
      <c r="AC73" s="87">
        <f>SUMIF('1) SB - All Schools ISB '!$C:$C,Summary!$A73,'1) SB - All Schools ISB '!U:U)+SUMIF('2) SB - Growth Fund'!$A:$A,Summary!$A73,'2) SB - Growth Fund'!Q:Q)+SUMIF('4) HNB - Special Sch, AP, ARPs'!$A:$A,Summary!$A73,'4) HNB - Special Sch, AP, ARPs'!Z:Z)+SUMIF('5) HNB - SEN Support Fund'!$A:$A,Summary!$A73,'5) HNB - SEN Support Fund'!V:V)+SUMIF('6) HNB - Mainstream Banding'!$A:$A,Summary!$A73,'6) HNB - Mainstream Banding'!P:P)+SUMIF('7) EYB&amp;HNB - EY High Needs'!$A:$A,Summary!$A73,'7) EYB&amp;HNB - EY High Needs'!L:L)+SUMIF('9) PPG 2016-17'!$A:$A,Summary!$A73,'9) PPG 2016-17'!P:P)+SUMIF('10) EFA 2016-17'!$A:$A,Summary!$A73,'10) EFA 2016-17'!O:O)+SUMIF('3) SB - One Off Reserve'!$A:$A,Summary!$A73,'3) SB - One Off Reserve'!M:M)+SUMIF('8) EYB - 2, 3&amp;4 YO'!$A:$A,Summary!$A73,'8) EYB - 2, 3&amp;4 YO'!X:X)</f>
        <v>181904.06683055634</v>
      </c>
      <c r="AD73" s="87">
        <f>SUMIF('1) SB - All Schools ISB '!$C:$C,Summary!$A73,'1) SB - All Schools ISB '!V:V)+SUMIF('2) SB - Growth Fund'!$A:$A,Summary!$A73,'2) SB - Growth Fund'!R:R)+SUMIF('4) HNB - Special Sch, AP, ARPs'!$A:$A,Summary!$A73,'4) HNB - Special Sch, AP, ARPs'!AA:AA)+SUMIF('5) HNB - SEN Support Fund'!$A:$A,Summary!$A73,'5) HNB - SEN Support Fund'!W:W)+SUMIF('6) HNB - Mainstream Banding'!$A:$A,Summary!$A73,'6) HNB - Mainstream Banding'!Q:Q)+SUMIF('7) EYB&amp;HNB - EY High Needs'!$A:$A,Summary!$A73,'7) EYB&amp;HNB - EY High Needs'!M:M)+SUMIF('9) PPG 2016-17'!$A:$A,Summary!$A73,'9) PPG 2016-17'!Q:Q)+SUMIF('10) EFA 2016-17'!$A:$A,Summary!$A73,'10) EFA 2016-17'!P:P)+SUMIF('3) SB - One Off Reserve'!$A:$A,Summary!$A73,'3) SB - One Off Reserve'!N:N)+SUMIF('8) EYB - 2, 3&amp;4 YO'!$A:$A,Summary!$A73,'8) EYB - 2, 3&amp;4 YO'!Y:Y)</f>
        <v>181904.06683055634</v>
      </c>
      <c r="AE73" s="87">
        <f>SUMIF('1) SB - All Schools ISB '!$C:$C,Summary!$A73,'1) SB - All Schools ISB '!W:W)+SUMIF('2) SB - Growth Fund'!$A:$A,Summary!$A73,'2) SB - Growth Fund'!S:S)+SUMIF('4) HNB - Special Sch, AP, ARPs'!$A:$A,Summary!$A73,'4) HNB - Special Sch, AP, ARPs'!AB:AB)+SUMIF('5) HNB - SEN Support Fund'!$A:$A,Summary!$A73,'5) HNB - SEN Support Fund'!X:X)+SUMIF('6) HNB - Mainstream Banding'!$A:$A,Summary!$A73,'6) HNB - Mainstream Banding'!R:R)+SUMIF('7) EYB&amp;HNB - EY High Needs'!$A:$A,Summary!$A73,'7) EYB&amp;HNB - EY High Needs'!N:N)+SUMIF('9) PPG 2016-17'!$A:$A,Summary!$A73,'9) PPG 2016-17'!R:R)+SUMIF('10) EFA 2016-17'!$A:$A,Summary!$A73,'10) EFA 2016-17'!Q:Q)+SUMIF('3) SB - One Off Reserve'!$A:$A,Summary!$A73,'3) SB - One Off Reserve'!O:O)+SUMIF('8) EYB - 2, 3&amp;4 YO'!$A:$A,Summary!$A73,'8) EYB - 2, 3&amp;4 YO'!Z:Z)</f>
        <v>74901.674577287922</v>
      </c>
      <c r="AG73" s="96">
        <v>2144273.8007951886</v>
      </c>
      <c r="AH73" s="223">
        <v>2144273.8007951886</v>
      </c>
      <c r="AI73" s="223">
        <f t="shared" si="3"/>
        <v>2144273.8007951886</v>
      </c>
      <c r="AJ73" s="56">
        <f t="shared" si="4"/>
        <v>0</v>
      </c>
    </row>
    <row r="74" spans="1:36" ht="15" x14ac:dyDescent="0.25">
      <c r="A74" s="7">
        <v>3073503</v>
      </c>
      <c r="B74" s="37" t="s">
        <v>336</v>
      </c>
      <c r="C74" s="96">
        <f>SUMIF('1) SB - All Schools ISB '!C:C,Summary!A74,'1) SB - All Schools ISB '!K:K)</f>
        <v>1663566.7288609114</v>
      </c>
      <c r="D74" s="41">
        <f>SUMIF('4) HNB - Special Sch, AP, ARPs'!A:A,Summary!A74,'4) HNB - Special Sch, AP, ARPs'!C:C)</f>
        <v>0</v>
      </c>
      <c r="E74" s="90">
        <f t="shared" si="0"/>
        <v>1663566.7288609114</v>
      </c>
      <c r="F74" s="88"/>
      <c r="G74" s="91">
        <f>SUMIF('6) HNB - Mainstream Banding'!A:A,Summary!A74,'6) HNB - Mainstream Banding'!E:E)</f>
        <v>21376.670000000002</v>
      </c>
      <c r="H74" s="41">
        <f>SUMIF('4) HNB - Special Sch, AP, ARPs'!A:A,Summary!A74,'4) HNB - Special Sch, AP, ARPs'!E:E)+SUMIF('4) HNB - Special Sch, AP, ARPs'!A:A,Summary!A74,'4) HNB - Special Sch, AP, ARPs'!F:F)</f>
        <v>0</v>
      </c>
      <c r="I74" s="41">
        <f>SUMIF('5) HNB - SEN Support Fund'!A:A,Summary!A74,'5) HNB - SEN Support Fund'!L:L)</f>
        <v>0</v>
      </c>
      <c r="J74" s="41"/>
      <c r="K74" s="96">
        <f>SUMIF('8) EYB - 2, 3&amp;4 YO'!A:A,A74,'8) EYB - 2, 3&amp;4 YO'!N:N)</f>
        <v>135845</v>
      </c>
      <c r="L74" s="96">
        <f>SUMIF('2) SB - Growth Fund'!A:A,Summary!A74,'2) SB - Growth Fund'!G:G)</f>
        <v>0</v>
      </c>
      <c r="M74" s="96">
        <f>SUMIF('3) SB - One Off Reserve'!A:A,Summary!A74,'3) SB - One Off Reserve'!D:D)</f>
        <v>4404.221852417535</v>
      </c>
      <c r="N74" s="96">
        <f>SUMIF('10) EFA 2016-17'!A:A,Summary!A74,'10) EFA 2016-17'!C:C)</f>
        <v>0</v>
      </c>
      <c r="O74" s="96">
        <f>SUMIF('10) EFA 2016-17'!A:A,Summary!A74,'10) EFA 2016-17'!D:D)</f>
        <v>0</v>
      </c>
      <c r="P74" s="96">
        <f>SUMIF('9) PPG 2016-17'!A:A,Summary!A74,'9) PPG 2016-17'!F:F)</f>
        <v>57340</v>
      </c>
      <c r="Q74" s="96">
        <f t="shared" si="1"/>
        <v>218965.89185241755</v>
      </c>
      <c r="R74" s="88"/>
      <c r="S74" s="96">
        <f t="shared" si="2"/>
        <v>1882532.6207133289</v>
      </c>
      <c r="T74" s="87">
        <f>SUMIF('1) SB - All Schools ISB '!$C:$C,Summary!$A74,'1) SB - All Schools ISB '!L:L)+SUMIF('2) SB - Growth Fund'!$A:$A,Summary!$A74,'2) SB - Growth Fund'!H:H)+SUMIF('4) HNB - Special Sch, AP, ARPs'!$A:$A,Summary!$A74,'4) HNB - Special Sch, AP, ARPs'!Q:Q)+SUMIF('5) HNB - SEN Support Fund'!$A:$A,Summary!$A74,'5) HNB - SEN Support Fund'!M:M)+SUMIF('6) HNB - Mainstream Banding'!$A:$A,Summary!$A74,'6) HNB - Mainstream Banding'!G:G)+SUMIF('7) EYB&amp;HNB - EY High Needs'!$A:$A,Summary!$A74,'7) EYB&amp;HNB - EY High Needs'!C:C)+SUMIF('9) PPG 2016-17'!$A:$A,Summary!$A74,'9) PPG 2016-17'!G:G)+SUMIF('10) EFA 2016-17'!$A:$A,Summary!$A74,'10) EFA 2016-17'!F:F)+SUMIF('3) SB - One Off Reserve'!$A:$A,Summary!$A74,'3) SB - One Off Reserve'!D:D)+SUMIF('8) EYB - 2, 3&amp;4 YO'!$A:$A,Summary!$A74,'8) EYB - 2, 3&amp;4 YO'!O:O)</f>
        <v>220388.98772142237</v>
      </c>
      <c r="U74" s="87">
        <f>SUMIF('1) SB - All Schools ISB '!$C:$C,Summary!$A74,'1) SB - All Schools ISB '!M:M)+SUMIF('2) SB - Growth Fund'!$A:$A,Summary!$A74,'2) SB - Growth Fund'!I:I)+SUMIF('4) HNB - Special Sch, AP, ARPs'!$A:$A,Summary!$A74,'4) HNB - Special Sch, AP, ARPs'!R:R)+SUMIF('5) HNB - SEN Support Fund'!$A:$A,Summary!$A74,'5) HNB - SEN Support Fund'!N:N)+SUMIF('6) HNB - Mainstream Banding'!$A:$A,Summary!$A74,'6) HNB - Mainstream Banding'!H:H)+SUMIF('7) EYB&amp;HNB - EY High Needs'!$A:$A,Summary!$A74,'7) EYB&amp;HNB - EY High Needs'!D:D)+SUMIF('9) PPG 2016-17'!$A:$A,Summary!$A74,'9) PPG 2016-17'!H:H)+SUMIF('10) EFA 2016-17'!$A:$A,Summary!$A74,'10) EFA 2016-17'!G:G)+SUMIF('3) SB - One Off Reserve'!$A:$A,Summary!$A74,'3) SB - One Off Reserve'!E:E)+SUMIF('8) EYB - 2, 3&amp;4 YO'!$A:$A,Summary!$A74,'8) EYB - 2, 3&amp;4 YO'!P:P)</f>
        <v>159640.91390317748</v>
      </c>
      <c r="V74" s="87">
        <f>SUMIF('1) SB - All Schools ISB '!$C:$C,Summary!$A74,'1) SB - All Schools ISB '!N:N)+SUMIF('2) SB - Growth Fund'!$A:$A,Summary!$A74,'2) SB - Growth Fund'!J:J)+SUMIF('4) HNB - Special Sch, AP, ARPs'!$A:$A,Summary!$A74,'4) HNB - Special Sch, AP, ARPs'!S:S)+SUMIF('5) HNB - SEN Support Fund'!$A:$A,Summary!$A74,'5) HNB - SEN Support Fund'!O:O)+SUMIF('6) HNB - Mainstream Banding'!$A:$A,Summary!$A74,'6) HNB - Mainstream Banding'!I:I)+SUMIF('7) EYB&amp;HNB - EY High Needs'!$A:$A,Summary!$A74,'7) EYB&amp;HNB - EY High Needs'!E:E)+SUMIF('9) PPG 2016-17'!$A:$A,Summary!$A74,'9) PPG 2016-17'!I:I)+SUMIF('10) EFA 2016-17'!$A:$A,Summary!$A74,'10) EFA 2016-17'!H:H)+SUMIF('3) SB - One Off Reserve'!$A:$A,Summary!$A74,'3) SB - One Off Reserve'!F:F)+SUMIF('8) EYB - 2, 3&amp;4 YO'!$A:$A,Summary!$A74,'8) EYB - 2, 3&amp;4 YO'!Q:Q)</f>
        <v>159640.91390317748</v>
      </c>
      <c r="W74" s="87">
        <f>SUMIF('1) SB - All Schools ISB '!$C:$C,Summary!$A74,'1) SB - All Schools ISB '!O:O)+SUMIF('2) SB - Growth Fund'!$A:$A,Summary!$A74,'2) SB - Growth Fund'!K:K)+SUMIF('4) HNB - Special Sch, AP, ARPs'!$A:$A,Summary!$A74,'4) HNB - Special Sch, AP, ARPs'!T:T)+SUMIF('5) HNB - SEN Support Fund'!$A:$A,Summary!$A74,'5) HNB - SEN Support Fund'!P:P)+SUMIF('6) HNB - Mainstream Banding'!$A:$A,Summary!$A74,'6) HNB - Mainstream Banding'!J:J)+SUMIF('7) EYB&amp;HNB - EY High Needs'!$A:$A,Summary!$A74,'7) EYB&amp;HNB - EY High Needs'!F:F)+SUMIF('9) PPG 2016-17'!$A:$A,Summary!$A74,'9) PPG 2016-17'!J:J)+SUMIF('10) EFA 2016-17'!$A:$A,Summary!$A74,'10) EFA 2016-17'!I:I)+SUMIF('3) SB - One Off Reserve'!$A:$A,Summary!$A74,'3) SB - One Off Reserve'!G:G)+SUMIF('8) EYB - 2, 3&amp;4 YO'!$A:$A,Summary!$A74,'8) EYB - 2, 3&amp;4 YO'!R:R)</f>
        <v>159640.91390317748</v>
      </c>
      <c r="X74" s="87">
        <f>SUMIF('1) SB - All Schools ISB '!$C:$C,Summary!$A74,'1) SB - All Schools ISB '!P:P)+SUMIF('2) SB - Growth Fund'!$A:$A,Summary!$A74,'2) SB - Growth Fund'!L:L)+SUMIF('4) HNB - Special Sch, AP, ARPs'!$A:$A,Summary!$A74,'4) HNB - Special Sch, AP, ARPs'!U:U)+SUMIF('5) HNB - SEN Support Fund'!$A:$A,Summary!$A74,'5) HNB - SEN Support Fund'!Q:Q)+SUMIF('6) HNB - Mainstream Banding'!$A:$A,Summary!$A74,'6) HNB - Mainstream Banding'!K:K)+SUMIF('7) EYB&amp;HNB - EY High Needs'!$A:$A,Summary!$A74,'7) EYB&amp;HNB - EY High Needs'!G:G)+SUMIF('9) PPG 2016-17'!$A:$A,Summary!$A74,'9) PPG 2016-17'!K:K)+SUMIF('10) EFA 2016-17'!$A:$A,Summary!$A74,'10) EFA 2016-17'!J:J)+SUMIF('3) SB - One Off Reserve'!$A:$A,Summary!$A74,'3) SB - One Off Reserve'!H:H)+SUMIF('8) EYB - 2, 3&amp;4 YO'!$A:$A,Summary!$A74,'8) EYB - 2, 3&amp;4 YO'!S:S)</f>
        <v>159640.91390317748</v>
      </c>
      <c r="Y74" s="87">
        <f>SUMIF('1) SB - All Schools ISB '!$C:$C,Summary!$A74,'1) SB - All Schools ISB '!Q:Q)+SUMIF('2) SB - Growth Fund'!$A:$A,Summary!$A74,'2) SB - Growth Fund'!M:M)+SUMIF('4) HNB - Special Sch, AP, ARPs'!$A:$A,Summary!$A74,'4) HNB - Special Sch, AP, ARPs'!V:V)+SUMIF('5) HNB - SEN Support Fund'!$A:$A,Summary!$A74,'5) HNB - SEN Support Fund'!R:R)+SUMIF('6) HNB - Mainstream Banding'!$A:$A,Summary!$A74,'6) HNB - Mainstream Banding'!L:L)+SUMIF('7) EYB&amp;HNB - EY High Needs'!$A:$A,Summary!$A74,'7) EYB&amp;HNB - EY High Needs'!H:H)+SUMIF('9) PPG 2016-17'!$A:$A,Summary!$A74,'9) PPG 2016-17'!L:L)+SUMIF('10) EFA 2016-17'!$A:$A,Summary!$A74,'10) EFA 2016-17'!K:K)+SUMIF('3) SB - One Off Reserve'!$A:$A,Summary!$A74,'3) SB - One Off Reserve'!I:I)+SUMIF('8) EYB - 2, 3&amp;4 YO'!$A:$A,Summary!$A74,'8) EYB - 2, 3&amp;4 YO'!T:T)</f>
        <v>159640.91390317748</v>
      </c>
      <c r="Z74" s="87">
        <f>SUMIF('1) SB - All Schools ISB '!$C:$C,Summary!$A74,'1) SB - All Schools ISB '!R:R)+SUMIF('2) SB - Growth Fund'!$A:$A,Summary!$A74,'2) SB - Growth Fund'!N:N)+SUMIF('4) HNB - Special Sch, AP, ARPs'!$A:$A,Summary!$A74,'4) HNB - Special Sch, AP, ARPs'!W:W)+SUMIF('5) HNB - SEN Support Fund'!$A:$A,Summary!$A74,'5) HNB - SEN Support Fund'!S:S)+SUMIF('6) HNB - Mainstream Banding'!$A:$A,Summary!$A74,'6) HNB - Mainstream Banding'!M:M)+SUMIF('7) EYB&amp;HNB - EY High Needs'!$A:$A,Summary!$A74,'7) EYB&amp;HNB - EY High Needs'!I:I)+SUMIF('9) PPG 2016-17'!$A:$A,Summary!$A74,'9) PPG 2016-17'!M:M)+SUMIF('10) EFA 2016-17'!$A:$A,Summary!$A74,'10) EFA 2016-17'!L:L)+SUMIF('3) SB - One Off Reserve'!$A:$A,Summary!$A74,'3) SB - One Off Reserve'!J:J)+SUMIF('8) EYB - 2, 3&amp;4 YO'!$A:$A,Summary!$A74,'8) EYB - 2, 3&amp;4 YO'!U:U)</f>
        <v>159640.91390317748</v>
      </c>
      <c r="AA74" s="87">
        <f>SUMIF('1) SB - All Schools ISB '!$C:$C,Summary!$A74,'1) SB - All Schools ISB '!S:S)+SUMIF('2) SB - Growth Fund'!$A:$A,Summary!$A74,'2) SB - Growth Fund'!O:O)+SUMIF('4) HNB - Special Sch, AP, ARPs'!$A:$A,Summary!$A74,'4) HNB - Special Sch, AP, ARPs'!X:X)+SUMIF('5) HNB - SEN Support Fund'!$A:$A,Summary!$A74,'5) HNB - SEN Support Fund'!T:T)+SUMIF('6) HNB - Mainstream Banding'!$A:$A,Summary!$A74,'6) HNB - Mainstream Banding'!N:N)+SUMIF('7) EYB&amp;HNB - EY High Needs'!$A:$A,Summary!$A74,'7) EYB&amp;HNB - EY High Needs'!J:J)+SUMIF('9) PPG 2016-17'!$A:$A,Summary!$A74,'9) PPG 2016-17'!N:N)+SUMIF('10) EFA 2016-17'!$A:$A,Summary!$A74,'10) EFA 2016-17'!M:M)+SUMIF('3) SB - One Off Reserve'!$A:$A,Summary!$A74,'3) SB - One Off Reserve'!K:K)+SUMIF('8) EYB - 2, 3&amp;4 YO'!$A:$A,Summary!$A74,'8) EYB - 2, 3&amp;4 YO'!V:V)</f>
        <v>159640.91390317748</v>
      </c>
      <c r="AB74" s="87">
        <f>SUMIF('1) SB - All Schools ISB '!$C:$C,Summary!$A74,'1) SB - All Schools ISB '!T:T)+SUMIF('2) SB - Growth Fund'!$A:$A,Summary!$A74,'2) SB - Growth Fund'!P:P)+SUMIF('4) HNB - Special Sch, AP, ARPs'!$A:$A,Summary!$A74,'4) HNB - Special Sch, AP, ARPs'!Y:Y)+SUMIF('5) HNB - SEN Support Fund'!$A:$A,Summary!$A74,'5) HNB - SEN Support Fund'!U:U)+SUMIF('6) HNB - Mainstream Banding'!$A:$A,Summary!$A74,'6) HNB - Mainstream Banding'!O:O)+SUMIF('7) EYB&amp;HNB - EY High Needs'!$A:$A,Summary!$A74,'7) EYB&amp;HNB - EY High Needs'!K:K)+SUMIF('9) PPG 2016-17'!$A:$A,Summary!$A74,'9) PPG 2016-17'!O:O)+SUMIF('10) EFA 2016-17'!$A:$A,Summary!$A74,'10) EFA 2016-17'!N:N)+SUMIF('3) SB - One Off Reserve'!$A:$A,Summary!$A74,'3) SB - One Off Reserve'!L:L)+SUMIF('8) EYB - 2, 3&amp;4 YO'!$A:$A,Summary!$A74,'8) EYB - 2, 3&amp;4 YO'!W:W)</f>
        <v>159640.91390317748</v>
      </c>
      <c r="AC74" s="87">
        <f>SUMIF('1) SB - All Schools ISB '!$C:$C,Summary!$A74,'1) SB - All Schools ISB '!U:U)+SUMIF('2) SB - Growth Fund'!$A:$A,Summary!$A74,'2) SB - Growth Fund'!Q:Q)+SUMIF('4) HNB - Special Sch, AP, ARPs'!$A:$A,Summary!$A74,'4) HNB - Special Sch, AP, ARPs'!Z:Z)+SUMIF('5) HNB - SEN Support Fund'!$A:$A,Summary!$A74,'5) HNB - SEN Support Fund'!V:V)+SUMIF('6) HNB - Mainstream Banding'!$A:$A,Summary!$A74,'6) HNB - Mainstream Banding'!P:P)+SUMIF('7) EYB&amp;HNB - EY High Needs'!$A:$A,Summary!$A74,'7) EYB&amp;HNB - EY High Needs'!L:L)+SUMIF('9) PPG 2016-17'!$A:$A,Summary!$A74,'9) PPG 2016-17'!P:P)+SUMIF('10) EFA 2016-17'!$A:$A,Summary!$A74,'10) EFA 2016-17'!O:O)+SUMIF('3) SB - One Off Reserve'!$A:$A,Summary!$A74,'3) SB - One Off Reserve'!M:M)+SUMIF('8) EYB - 2, 3&amp;4 YO'!$A:$A,Summary!$A74,'8) EYB - 2, 3&amp;4 YO'!X:X)</f>
        <v>159640.91390317748</v>
      </c>
      <c r="AD74" s="87">
        <f>SUMIF('1) SB - All Schools ISB '!$C:$C,Summary!$A74,'1) SB - All Schools ISB '!V:V)+SUMIF('2) SB - Growth Fund'!$A:$A,Summary!$A74,'2) SB - Growth Fund'!R:R)+SUMIF('4) HNB - Special Sch, AP, ARPs'!$A:$A,Summary!$A74,'4) HNB - Special Sch, AP, ARPs'!AA:AA)+SUMIF('5) HNB - SEN Support Fund'!$A:$A,Summary!$A74,'5) HNB - SEN Support Fund'!W:W)+SUMIF('6) HNB - Mainstream Banding'!$A:$A,Summary!$A74,'6) HNB - Mainstream Banding'!Q:Q)+SUMIF('7) EYB&amp;HNB - EY High Needs'!$A:$A,Summary!$A74,'7) EYB&amp;HNB - EY High Needs'!M:M)+SUMIF('9) PPG 2016-17'!$A:$A,Summary!$A74,'9) PPG 2016-17'!Q:Q)+SUMIF('10) EFA 2016-17'!$A:$A,Summary!$A74,'10) EFA 2016-17'!P:P)+SUMIF('3) SB - One Off Reserve'!$A:$A,Summary!$A74,'3) SB - One Off Reserve'!N:N)+SUMIF('8) EYB - 2, 3&amp;4 YO'!$A:$A,Summary!$A74,'8) EYB - 2, 3&amp;4 YO'!Y:Y)</f>
        <v>159640.91390317748</v>
      </c>
      <c r="AE74" s="87">
        <f>SUMIF('1) SB - All Schools ISB '!$C:$C,Summary!$A74,'1) SB - All Schools ISB '!W:W)+SUMIF('2) SB - Growth Fund'!$A:$A,Summary!$A74,'2) SB - Growth Fund'!S:S)+SUMIF('4) HNB - Special Sch, AP, ARPs'!$A:$A,Summary!$A74,'4) HNB - Special Sch, AP, ARPs'!AB:AB)+SUMIF('5) HNB - SEN Support Fund'!$A:$A,Summary!$A74,'5) HNB - SEN Support Fund'!X:X)+SUMIF('6) HNB - Mainstream Banding'!$A:$A,Summary!$A74,'6) HNB - Mainstream Banding'!R:R)+SUMIF('7) EYB&amp;HNB - EY High Needs'!$A:$A,Summary!$A74,'7) EYB&amp;HNB - EY High Needs'!N:N)+SUMIF('9) PPG 2016-17'!$A:$A,Summary!$A74,'9) PPG 2016-17'!R:R)+SUMIF('10) EFA 2016-17'!$A:$A,Summary!$A74,'10) EFA 2016-17'!Q:Q)+SUMIF('3) SB - One Off Reserve'!$A:$A,Summary!$A74,'3) SB - One Off Reserve'!O:O)+SUMIF('8) EYB - 2, 3&amp;4 YO'!$A:$A,Summary!$A74,'8) EYB - 2, 3&amp;4 YO'!Z:Z)</f>
        <v>65734.493960131906</v>
      </c>
      <c r="AG74" s="96">
        <v>1882532.6207133289</v>
      </c>
      <c r="AH74" s="223">
        <v>1882532.6207133289</v>
      </c>
      <c r="AI74" s="223">
        <f t="shared" si="3"/>
        <v>1882532.6207133289</v>
      </c>
      <c r="AJ74" s="56">
        <f t="shared" si="4"/>
        <v>0</v>
      </c>
    </row>
    <row r="75" spans="1:36" ht="15" x14ac:dyDescent="0.25">
      <c r="A75" s="7">
        <v>3072176</v>
      </c>
      <c r="B75" s="37" t="s">
        <v>337</v>
      </c>
      <c r="C75" s="96">
        <f>SUMIF('1) SB - All Schools ISB '!C:C,Summary!A75,'1) SB - All Schools ISB '!K:K)</f>
        <v>1818934.0990023185</v>
      </c>
      <c r="D75" s="41">
        <f>SUMIF('4) HNB - Special Sch, AP, ARPs'!A:A,Summary!A75,'4) HNB - Special Sch, AP, ARPs'!C:C)</f>
        <v>0</v>
      </c>
      <c r="E75" s="90">
        <f t="shared" si="0"/>
        <v>1818934.0990023185</v>
      </c>
      <c r="F75" s="88"/>
      <c r="G75" s="91">
        <f>SUMIF('6) HNB - Mainstream Banding'!A:A,Summary!A75,'6) HNB - Mainstream Banding'!E:E)</f>
        <v>28709</v>
      </c>
      <c r="H75" s="41">
        <f>SUMIF('4) HNB - Special Sch, AP, ARPs'!A:A,Summary!A75,'4) HNB - Special Sch, AP, ARPs'!E:E)+SUMIF('4) HNB - Special Sch, AP, ARPs'!A:A,Summary!A75,'4) HNB - Special Sch, AP, ARPs'!F:F)</f>
        <v>0</v>
      </c>
      <c r="I75" s="41">
        <f>SUMIF('5) HNB - SEN Support Fund'!A:A,Summary!A75,'5) HNB - SEN Support Fund'!L:L)</f>
        <v>0</v>
      </c>
      <c r="J75" s="41"/>
      <c r="K75" s="96">
        <f>SUMIF('8) EYB - 2, 3&amp;4 YO'!A:A,A75,'8) EYB - 2, 3&amp;4 YO'!N:N)</f>
        <v>128580.99999999997</v>
      </c>
      <c r="L75" s="96">
        <f>SUMIF('2) SB - Growth Fund'!A:A,Summary!A75,'2) SB - Growth Fund'!G:G)</f>
        <v>0</v>
      </c>
      <c r="M75" s="96">
        <f>SUMIF('3) SB - One Off Reserve'!A:A,Summary!A75,'3) SB - One Off Reserve'!D:D)</f>
        <v>4341.3043973829981</v>
      </c>
      <c r="N75" s="96">
        <f>SUMIF('10) EFA 2016-17'!A:A,Summary!A75,'10) EFA 2016-17'!C:C)</f>
        <v>0</v>
      </c>
      <c r="O75" s="96">
        <f>SUMIF('10) EFA 2016-17'!A:A,Summary!A75,'10) EFA 2016-17'!D:D)</f>
        <v>0</v>
      </c>
      <c r="P75" s="96">
        <f>SUMIF('9) PPG 2016-17'!A:A,Summary!A75,'9) PPG 2016-17'!F:F)</f>
        <v>119380</v>
      </c>
      <c r="Q75" s="96">
        <f t="shared" si="1"/>
        <v>281011.30439738301</v>
      </c>
      <c r="R75" s="88"/>
      <c r="S75" s="96">
        <f t="shared" si="2"/>
        <v>2099945.4033997012</v>
      </c>
      <c r="T75" s="87">
        <f>SUMIF('1) SB - All Schools ISB '!$C:$C,Summary!$A75,'1) SB - All Schools ISB '!L:L)+SUMIF('2) SB - Growth Fund'!$A:$A,Summary!$A75,'2) SB - Growth Fund'!H:H)+SUMIF('4) HNB - Special Sch, AP, ARPs'!$A:$A,Summary!$A75,'4) HNB - Special Sch, AP, ARPs'!Q:Q)+SUMIF('5) HNB - SEN Support Fund'!$A:$A,Summary!$A75,'5) HNB - SEN Support Fund'!M:M)+SUMIF('6) HNB - Mainstream Banding'!$A:$A,Summary!$A75,'6) HNB - Mainstream Banding'!G:G)+SUMIF('7) EYB&amp;HNB - EY High Needs'!$A:$A,Summary!$A75,'7) EYB&amp;HNB - EY High Needs'!C:C)+SUMIF('9) PPG 2016-17'!$A:$A,Summary!$A75,'9) PPG 2016-17'!G:G)+SUMIF('10) EFA 2016-17'!$A:$A,Summary!$A75,'10) EFA 2016-17'!F:F)+SUMIF('3) SB - One Off Reserve'!$A:$A,Summary!$A75,'3) SB - One Off Reserve'!D:D)+SUMIF('8) EYB - 2, 3&amp;4 YO'!$A:$A,Summary!$A75,'8) EYB - 2, 3&amp;4 YO'!O:O)</f>
        <v>245335.77578264967</v>
      </c>
      <c r="U75" s="87">
        <f>SUMIF('1) SB - All Schools ISB '!$C:$C,Summary!$A75,'1) SB - All Schools ISB '!M:M)+SUMIF('2) SB - Growth Fund'!$A:$A,Summary!$A75,'2) SB - Growth Fund'!I:I)+SUMIF('4) HNB - Special Sch, AP, ARPs'!$A:$A,Summary!$A75,'4) HNB - Special Sch, AP, ARPs'!R:R)+SUMIF('5) HNB - SEN Support Fund'!$A:$A,Summary!$A75,'5) HNB - SEN Support Fund'!N:N)+SUMIF('6) HNB - Mainstream Banding'!$A:$A,Summary!$A75,'6) HNB - Mainstream Banding'!H:H)+SUMIF('7) EYB&amp;HNB - EY High Needs'!$A:$A,Summary!$A75,'7) EYB&amp;HNB - EY High Needs'!D:D)+SUMIF('9) PPG 2016-17'!$A:$A,Summary!$A75,'9) PPG 2016-17'!H:H)+SUMIF('10) EFA 2016-17'!$A:$A,Summary!$A75,'10) EFA 2016-17'!G:G)+SUMIF('3) SB - One Off Reserve'!$A:$A,Summary!$A75,'3) SB - One Off Reserve'!E:E)+SUMIF('8) EYB - 2, 3&amp;4 YO'!$A:$A,Summary!$A75,'8) EYB - 2, 3&amp;4 YO'!P:P)</f>
        <v>178126.34841519711</v>
      </c>
      <c r="V75" s="87">
        <f>SUMIF('1) SB - All Schools ISB '!$C:$C,Summary!$A75,'1) SB - All Schools ISB '!N:N)+SUMIF('2) SB - Growth Fund'!$A:$A,Summary!$A75,'2) SB - Growth Fund'!J:J)+SUMIF('4) HNB - Special Sch, AP, ARPs'!$A:$A,Summary!$A75,'4) HNB - Special Sch, AP, ARPs'!S:S)+SUMIF('5) HNB - SEN Support Fund'!$A:$A,Summary!$A75,'5) HNB - SEN Support Fund'!O:O)+SUMIF('6) HNB - Mainstream Banding'!$A:$A,Summary!$A75,'6) HNB - Mainstream Banding'!I:I)+SUMIF('7) EYB&amp;HNB - EY High Needs'!$A:$A,Summary!$A75,'7) EYB&amp;HNB - EY High Needs'!E:E)+SUMIF('9) PPG 2016-17'!$A:$A,Summary!$A75,'9) PPG 2016-17'!I:I)+SUMIF('10) EFA 2016-17'!$A:$A,Summary!$A75,'10) EFA 2016-17'!H:H)+SUMIF('3) SB - One Off Reserve'!$A:$A,Summary!$A75,'3) SB - One Off Reserve'!F:F)+SUMIF('8) EYB - 2, 3&amp;4 YO'!$A:$A,Summary!$A75,'8) EYB - 2, 3&amp;4 YO'!Q:Q)</f>
        <v>178126.34841519711</v>
      </c>
      <c r="W75" s="87">
        <f>SUMIF('1) SB - All Schools ISB '!$C:$C,Summary!$A75,'1) SB - All Schools ISB '!O:O)+SUMIF('2) SB - Growth Fund'!$A:$A,Summary!$A75,'2) SB - Growth Fund'!K:K)+SUMIF('4) HNB - Special Sch, AP, ARPs'!$A:$A,Summary!$A75,'4) HNB - Special Sch, AP, ARPs'!T:T)+SUMIF('5) HNB - SEN Support Fund'!$A:$A,Summary!$A75,'5) HNB - SEN Support Fund'!P:P)+SUMIF('6) HNB - Mainstream Banding'!$A:$A,Summary!$A75,'6) HNB - Mainstream Banding'!J:J)+SUMIF('7) EYB&amp;HNB - EY High Needs'!$A:$A,Summary!$A75,'7) EYB&amp;HNB - EY High Needs'!F:F)+SUMIF('9) PPG 2016-17'!$A:$A,Summary!$A75,'9) PPG 2016-17'!J:J)+SUMIF('10) EFA 2016-17'!$A:$A,Summary!$A75,'10) EFA 2016-17'!I:I)+SUMIF('3) SB - One Off Reserve'!$A:$A,Summary!$A75,'3) SB - One Off Reserve'!G:G)+SUMIF('8) EYB - 2, 3&amp;4 YO'!$A:$A,Summary!$A75,'8) EYB - 2, 3&amp;4 YO'!R:R)</f>
        <v>178126.34841519711</v>
      </c>
      <c r="X75" s="87">
        <f>SUMIF('1) SB - All Schools ISB '!$C:$C,Summary!$A75,'1) SB - All Schools ISB '!P:P)+SUMIF('2) SB - Growth Fund'!$A:$A,Summary!$A75,'2) SB - Growth Fund'!L:L)+SUMIF('4) HNB - Special Sch, AP, ARPs'!$A:$A,Summary!$A75,'4) HNB - Special Sch, AP, ARPs'!U:U)+SUMIF('5) HNB - SEN Support Fund'!$A:$A,Summary!$A75,'5) HNB - SEN Support Fund'!Q:Q)+SUMIF('6) HNB - Mainstream Banding'!$A:$A,Summary!$A75,'6) HNB - Mainstream Banding'!K:K)+SUMIF('7) EYB&amp;HNB - EY High Needs'!$A:$A,Summary!$A75,'7) EYB&amp;HNB - EY High Needs'!G:G)+SUMIF('9) PPG 2016-17'!$A:$A,Summary!$A75,'9) PPG 2016-17'!K:K)+SUMIF('10) EFA 2016-17'!$A:$A,Summary!$A75,'10) EFA 2016-17'!J:J)+SUMIF('3) SB - One Off Reserve'!$A:$A,Summary!$A75,'3) SB - One Off Reserve'!H:H)+SUMIF('8) EYB - 2, 3&amp;4 YO'!$A:$A,Summary!$A75,'8) EYB - 2, 3&amp;4 YO'!S:S)</f>
        <v>178126.34841519711</v>
      </c>
      <c r="Y75" s="87">
        <f>SUMIF('1) SB - All Schools ISB '!$C:$C,Summary!$A75,'1) SB - All Schools ISB '!Q:Q)+SUMIF('2) SB - Growth Fund'!$A:$A,Summary!$A75,'2) SB - Growth Fund'!M:M)+SUMIF('4) HNB - Special Sch, AP, ARPs'!$A:$A,Summary!$A75,'4) HNB - Special Sch, AP, ARPs'!V:V)+SUMIF('5) HNB - SEN Support Fund'!$A:$A,Summary!$A75,'5) HNB - SEN Support Fund'!R:R)+SUMIF('6) HNB - Mainstream Banding'!$A:$A,Summary!$A75,'6) HNB - Mainstream Banding'!L:L)+SUMIF('7) EYB&amp;HNB - EY High Needs'!$A:$A,Summary!$A75,'7) EYB&amp;HNB - EY High Needs'!H:H)+SUMIF('9) PPG 2016-17'!$A:$A,Summary!$A75,'9) PPG 2016-17'!L:L)+SUMIF('10) EFA 2016-17'!$A:$A,Summary!$A75,'10) EFA 2016-17'!K:K)+SUMIF('3) SB - One Off Reserve'!$A:$A,Summary!$A75,'3) SB - One Off Reserve'!I:I)+SUMIF('8) EYB - 2, 3&amp;4 YO'!$A:$A,Summary!$A75,'8) EYB - 2, 3&amp;4 YO'!T:T)</f>
        <v>178126.34841519711</v>
      </c>
      <c r="Z75" s="87">
        <f>SUMIF('1) SB - All Schools ISB '!$C:$C,Summary!$A75,'1) SB - All Schools ISB '!R:R)+SUMIF('2) SB - Growth Fund'!$A:$A,Summary!$A75,'2) SB - Growth Fund'!N:N)+SUMIF('4) HNB - Special Sch, AP, ARPs'!$A:$A,Summary!$A75,'4) HNB - Special Sch, AP, ARPs'!W:W)+SUMIF('5) HNB - SEN Support Fund'!$A:$A,Summary!$A75,'5) HNB - SEN Support Fund'!S:S)+SUMIF('6) HNB - Mainstream Banding'!$A:$A,Summary!$A75,'6) HNB - Mainstream Banding'!M:M)+SUMIF('7) EYB&amp;HNB - EY High Needs'!$A:$A,Summary!$A75,'7) EYB&amp;HNB - EY High Needs'!I:I)+SUMIF('9) PPG 2016-17'!$A:$A,Summary!$A75,'9) PPG 2016-17'!M:M)+SUMIF('10) EFA 2016-17'!$A:$A,Summary!$A75,'10) EFA 2016-17'!L:L)+SUMIF('3) SB - One Off Reserve'!$A:$A,Summary!$A75,'3) SB - One Off Reserve'!J:J)+SUMIF('8) EYB - 2, 3&amp;4 YO'!$A:$A,Summary!$A75,'8) EYB - 2, 3&amp;4 YO'!U:U)</f>
        <v>178126.34841519711</v>
      </c>
      <c r="AA75" s="87">
        <f>SUMIF('1) SB - All Schools ISB '!$C:$C,Summary!$A75,'1) SB - All Schools ISB '!S:S)+SUMIF('2) SB - Growth Fund'!$A:$A,Summary!$A75,'2) SB - Growth Fund'!O:O)+SUMIF('4) HNB - Special Sch, AP, ARPs'!$A:$A,Summary!$A75,'4) HNB - Special Sch, AP, ARPs'!X:X)+SUMIF('5) HNB - SEN Support Fund'!$A:$A,Summary!$A75,'5) HNB - SEN Support Fund'!T:T)+SUMIF('6) HNB - Mainstream Banding'!$A:$A,Summary!$A75,'6) HNB - Mainstream Banding'!N:N)+SUMIF('7) EYB&amp;HNB - EY High Needs'!$A:$A,Summary!$A75,'7) EYB&amp;HNB - EY High Needs'!J:J)+SUMIF('9) PPG 2016-17'!$A:$A,Summary!$A75,'9) PPG 2016-17'!N:N)+SUMIF('10) EFA 2016-17'!$A:$A,Summary!$A75,'10) EFA 2016-17'!M:M)+SUMIF('3) SB - One Off Reserve'!$A:$A,Summary!$A75,'3) SB - One Off Reserve'!K:K)+SUMIF('8) EYB - 2, 3&amp;4 YO'!$A:$A,Summary!$A75,'8) EYB - 2, 3&amp;4 YO'!V:V)</f>
        <v>178126.34841519711</v>
      </c>
      <c r="AB75" s="87">
        <f>SUMIF('1) SB - All Schools ISB '!$C:$C,Summary!$A75,'1) SB - All Schools ISB '!T:T)+SUMIF('2) SB - Growth Fund'!$A:$A,Summary!$A75,'2) SB - Growth Fund'!P:P)+SUMIF('4) HNB - Special Sch, AP, ARPs'!$A:$A,Summary!$A75,'4) HNB - Special Sch, AP, ARPs'!Y:Y)+SUMIF('5) HNB - SEN Support Fund'!$A:$A,Summary!$A75,'5) HNB - SEN Support Fund'!U:U)+SUMIF('6) HNB - Mainstream Banding'!$A:$A,Summary!$A75,'6) HNB - Mainstream Banding'!O:O)+SUMIF('7) EYB&amp;HNB - EY High Needs'!$A:$A,Summary!$A75,'7) EYB&amp;HNB - EY High Needs'!K:K)+SUMIF('9) PPG 2016-17'!$A:$A,Summary!$A75,'9) PPG 2016-17'!O:O)+SUMIF('10) EFA 2016-17'!$A:$A,Summary!$A75,'10) EFA 2016-17'!N:N)+SUMIF('3) SB - One Off Reserve'!$A:$A,Summary!$A75,'3) SB - One Off Reserve'!L:L)+SUMIF('8) EYB - 2, 3&amp;4 YO'!$A:$A,Summary!$A75,'8) EYB - 2, 3&amp;4 YO'!W:W)</f>
        <v>178126.34841519711</v>
      </c>
      <c r="AC75" s="87">
        <f>SUMIF('1) SB - All Schools ISB '!$C:$C,Summary!$A75,'1) SB - All Schools ISB '!U:U)+SUMIF('2) SB - Growth Fund'!$A:$A,Summary!$A75,'2) SB - Growth Fund'!Q:Q)+SUMIF('4) HNB - Special Sch, AP, ARPs'!$A:$A,Summary!$A75,'4) HNB - Special Sch, AP, ARPs'!Z:Z)+SUMIF('5) HNB - SEN Support Fund'!$A:$A,Summary!$A75,'5) HNB - SEN Support Fund'!V:V)+SUMIF('6) HNB - Mainstream Banding'!$A:$A,Summary!$A75,'6) HNB - Mainstream Banding'!P:P)+SUMIF('7) EYB&amp;HNB - EY High Needs'!$A:$A,Summary!$A75,'7) EYB&amp;HNB - EY High Needs'!L:L)+SUMIF('9) PPG 2016-17'!$A:$A,Summary!$A75,'9) PPG 2016-17'!P:P)+SUMIF('10) EFA 2016-17'!$A:$A,Summary!$A75,'10) EFA 2016-17'!O:O)+SUMIF('3) SB - One Off Reserve'!$A:$A,Summary!$A75,'3) SB - One Off Reserve'!M:M)+SUMIF('8) EYB - 2, 3&amp;4 YO'!$A:$A,Summary!$A75,'8) EYB - 2, 3&amp;4 YO'!X:X)</f>
        <v>178126.34841519711</v>
      </c>
      <c r="AD75" s="87">
        <f>SUMIF('1) SB - All Schools ISB '!$C:$C,Summary!$A75,'1) SB - All Schools ISB '!V:V)+SUMIF('2) SB - Growth Fund'!$A:$A,Summary!$A75,'2) SB - Growth Fund'!R:R)+SUMIF('4) HNB - Special Sch, AP, ARPs'!$A:$A,Summary!$A75,'4) HNB - Special Sch, AP, ARPs'!AA:AA)+SUMIF('5) HNB - SEN Support Fund'!$A:$A,Summary!$A75,'5) HNB - SEN Support Fund'!W:W)+SUMIF('6) HNB - Mainstream Banding'!$A:$A,Summary!$A75,'6) HNB - Mainstream Banding'!Q:Q)+SUMIF('7) EYB&amp;HNB - EY High Needs'!$A:$A,Summary!$A75,'7) EYB&amp;HNB - EY High Needs'!M:M)+SUMIF('9) PPG 2016-17'!$A:$A,Summary!$A75,'9) PPG 2016-17'!Q:Q)+SUMIF('10) EFA 2016-17'!$A:$A,Summary!$A75,'10) EFA 2016-17'!P:P)+SUMIF('3) SB - One Off Reserve'!$A:$A,Summary!$A75,'3) SB - One Off Reserve'!N:N)+SUMIF('8) EYB - 2, 3&amp;4 YO'!$A:$A,Summary!$A75,'8) EYB - 2, 3&amp;4 YO'!Y:Y)</f>
        <v>178126.34841519711</v>
      </c>
      <c r="AE75" s="87">
        <f>SUMIF('1) SB - All Schools ISB '!$C:$C,Summary!$A75,'1) SB - All Schools ISB '!W:W)+SUMIF('2) SB - Growth Fund'!$A:$A,Summary!$A75,'2) SB - Growth Fund'!S:S)+SUMIF('4) HNB - Special Sch, AP, ARPs'!$A:$A,Summary!$A75,'4) HNB - Special Sch, AP, ARPs'!AB:AB)+SUMIF('5) HNB - SEN Support Fund'!$A:$A,Summary!$A75,'5) HNB - SEN Support Fund'!X:X)+SUMIF('6) HNB - Mainstream Banding'!$A:$A,Summary!$A75,'6) HNB - Mainstream Banding'!R:R)+SUMIF('7) EYB&amp;HNB - EY High Needs'!$A:$A,Summary!$A75,'7) EYB&amp;HNB - EY High Needs'!N:N)+SUMIF('9) PPG 2016-17'!$A:$A,Summary!$A75,'9) PPG 2016-17'!R:R)+SUMIF('10) EFA 2016-17'!$A:$A,Summary!$A75,'10) EFA 2016-17'!Q:Q)+SUMIF('3) SB - One Off Reserve'!$A:$A,Summary!$A75,'3) SB - One Off Reserve'!O:O)+SUMIF('8) EYB - 2, 3&amp;4 YO'!$A:$A,Summary!$A75,'8) EYB - 2, 3&amp;4 YO'!Z:Z)</f>
        <v>73346.143465081142</v>
      </c>
      <c r="AG75" s="96">
        <v>2099945.4033997012</v>
      </c>
      <c r="AH75" s="223">
        <v>2099945.4033997012</v>
      </c>
      <c r="AI75" s="223">
        <f t="shared" si="3"/>
        <v>2099945.4033997012</v>
      </c>
      <c r="AJ75" s="56">
        <f t="shared" si="4"/>
        <v>0</v>
      </c>
    </row>
    <row r="76" spans="1:36" ht="15" x14ac:dyDescent="0.25">
      <c r="A76" s="7">
        <v>3073511</v>
      </c>
      <c r="B76" s="37" t="s">
        <v>338</v>
      </c>
      <c r="C76" s="96">
        <f>SUMIF('1) SB - All Schools ISB '!C:C,Summary!A76,'1) SB - All Schools ISB '!K:K)</f>
        <v>1111542.5141179857</v>
      </c>
      <c r="D76" s="41">
        <f>SUMIF('4) HNB - Special Sch, AP, ARPs'!A:A,Summary!A76,'4) HNB - Special Sch, AP, ARPs'!C:C)</f>
        <v>0</v>
      </c>
      <c r="E76" s="90">
        <f t="shared" si="0"/>
        <v>1111542.5141179857</v>
      </c>
      <c r="F76" s="88"/>
      <c r="G76" s="91">
        <f>SUMIF('6) HNB - Mainstream Banding'!A:A,Summary!A76,'6) HNB - Mainstream Banding'!E:E)</f>
        <v>85484</v>
      </c>
      <c r="H76" s="41">
        <f>SUMIF('4) HNB - Special Sch, AP, ARPs'!A:A,Summary!A76,'4) HNB - Special Sch, AP, ARPs'!E:E)+SUMIF('4) HNB - Special Sch, AP, ARPs'!A:A,Summary!A76,'4) HNB - Special Sch, AP, ARPs'!F:F)</f>
        <v>0</v>
      </c>
      <c r="I76" s="41">
        <f>SUMIF('5) HNB - SEN Support Fund'!A:A,Summary!A76,'5) HNB - SEN Support Fund'!L:L)</f>
        <v>40559</v>
      </c>
      <c r="J76" s="41"/>
      <c r="K76" s="96">
        <f>SUMIF('8) EYB - 2, 3&amp;4 YO'!A:A,A76,'8) EYB - 2, 3&amp;4 YO'!N:N)</f>
        <v>137499</v>
      </c>
      <c r="L76" s="96">
        <f>SUMIF('2) SB - Growth Fund'!A:A,Summary!A76,'2) SB - Growth Fund'!G:G)</f>
        <v>0</v>
      </c>
      <c r="M76" s="96">
        <f>SUMIF('3) SB - One Off Reserve'!A:A,Summary!A76,'3) SB - One Off Reserve'!D:D)</f>
        <v>2202.1109262087675</v>
      </c>
      <c r="N76" s="96">
        <f>SUMIF('10) EFA 2016-17'!A:A,Summary!A76,'10) EFA 2016-17'!C:C)</f>
        <v>0</v>
      </c>
      <c r="O76" s="96">
        <f>SUMIF('10) EFA 2016-17'!A:A,Summary!A76,'10) EFA 2016-17'!D:D)</f>
        <v>0</v>
      </c>
      <c r="P76" s="96">
        <f>SUMIF('9) PPG 2016-17'!A:A,Summary!A76,'9) PPG 2016-17'!F:F)</f>
        <v>133160</v>
      </c>
      <c r="Q76" s="96">
        <f t="shared" si="1"/>
        <v>398904.11092620878</v>
      </c>
      <c r="R76" s="88"/>
      <c r="S76" s="96">
        <f t="shared" si="2"/>
        <v>1510446.6250441945</v>
      </c>
      <c r="T76" s="87">
        <f>SUMIF('1) SB - All Schools ISB '!$C:$C,Summary!$A76,'1) SB - All Schools ISB '!L:L)+SUMIF('2) SB - Growth Fund'!$A:$A,Summary!$A76,'2) SB - Growth Fund'!H:H)+SUMIF('4) HNB - Special Sch, AP, ARPs'!$A:$A,Summary!$A76,'4) HNB - Special Sch, AP, ARPs'!Q:Q)+SUMIF('5) HNB - SEN Support Fund'!$A:$A,Summary!$A76,'5) HNB - SEN Support Fund'!M:M)+SUMIF('6) HNB - Mainstream Banding'!$A:$A,Summary!$A76,'6) HNB - Mainstream Banding'!G:G)+SUMIF('7) EYB&amp;HNB - EY High Needs'!$A:$A,Summary!$A76,'7) EYB&amp;HNB - EY High Needs'!C:C)+SUMIF('9) PPG 2016-17'!$A:$A,Summary!$A76,'9) PPG 2016-17'!G:G)+SUMIF('10) EFA 2016-17'!$A:$A,Summary!$A76,'10) EFA 2016-17'!F:F)+SUMIF('3) SB - One Off Reserve'!$A:$A,Summary!$A76,'3) SB - One Off Reserve'!D:D)+SUMIF('8) EYB - 2, 3&amp;4 YO'!$A:$A,Summary!$A76,'8) EYB - 2, 3&amp;4 YO'!O:O)</f>
        <v>175650.23004977714</v>
      </c>
      <c r="U76" s="87">
        <f>SUMIF('1) SB - All Schools ISB '!$C:$C,Summary!$A76,'1) SB - All Schools ISB '!M:M)+SUMIF('2) SB - Growth Fund'!$A:$A,Summary!$A76,'2) SB - Growth Fund'!I:I)+SUMIF('4) HNB - Special Sch, AP, ARPs'!$A:$A,Summary!$A76,'4) HNB - Special Sch, AP, ARPs'!R:R)+SUMIF('5) HNB - SEN Support Fund'!$A:$A,Summary!$A76,'5) HNB - SEN Support Fund'!N:N)+SUMIF('6) HNB - Mainstream Banding'!$A:$A,Summary!$A76,'6) HNB - Mainstream Banding'!H:H)+SUMIF('7) EYB&amp;HNB - EY High Needs'!$A:$A,Summary!$A76,'7) EYB&amp;HNB - EY High Needs'!D:D)+SUMIF('9) PPG 2016-17'!$A:$A,Summary!$A76,'9) PPG 2016-17'!H:H)+SUMIF('10) EFA 2016-17'!$A:$A,Summary!$A76,'10) EFA 2016-17'!G:G)+SUMIF('3) SB - One Off Reserve'!$A:$A,Summary!$A76,'3) SB - One Off Reserve'!E:E)+SUMIF('8) EYB - 2, 3&amp;4 YO'!$A:$A,Summary!$A76,'8) EYB - 2, 3&amp;4 YO'!P:P)</f>
        <v>128200.78370002881</v>
      </c>
      <c r="V76" s="87">
        <f>SUMIF('1) SB - All Schools ISB '!$C:$C,Summary!$A76,'1) SB - All Schools ISB '!N:N)+SUMIF('2) SB - Growth Fund'!$A:$A,Summary!$A76,'2) SB - Growth Fund'!J:J)+SUMIF('4) HNB - Special Sch, AP, ARPs'!$A:$A,Summary!$A76,'4) HNB - Special Sch, AP, ARPs'!S:S)+SUMIF('5) HNB - SEN Support Fund'!$A:$A,Summary!$A76,'5) HNB - SEN Support Fund'!O:O)+SUMIF('6) HNB - Mainstream Banding'!$A:$A,Summary!$A76,'6) HNB - Mainstream Banding'!I:I)+SUMIF('7) EYB&amp;HNB - EY High Needs'!$A:$A,Summary!$A76,'7) EYB&amp;HNB - EY High Needs'!E:E)+SUMIF('9) PPG 2016-17'!$A:$A,Summary!$A76,'9) PPG 2016-17'!I:I)+SUMIF('10) EFA 2016-17'!$A:$A,Summary!$A76,'10) EFA 2016-17'!H:H)+SUMIF('3) SB - One Off Reserve'!$A:$A,Summary!$A76,'3) SB - One Off Reserve'!F:F)+SUMIF('8) EYB - 2, 3&amp;4 YO'!$A:$A,Summary!$A76,'8) EYB - 2, 3&amp;4 YO'!Q:Q)</f>
        <v>128200.78370002881</v>
      </c>
      <c r="W76" s="87">
        <f>SUMIF('1) SB - All Schools ISB '!$C:$C,Summary!$A76,'1) SB - All Schools ISB '!O:O)+SUMIF('2) SB - Growth Fund'!$A:$A,Summary!$A76,'2) SB - Growth Fund'!K:K)+SUMIF('4) HNB - Special Sch, AP, ARPs'!$A:$A,Summary!$A76,'4) HNB - Special Sch, AP, ARPs'!T:T)+SUMIF('5) HNB - SEN Support Fund'!$A:$A,Summary!$A76,'5) HNB - SEN Support Fund'!P:P)+SUMIF('6) HNB - Mainstream Banding'!$A:$A,Summary!$A76,'6) HNB - Mainstream Banding'!J:J)+SUMIF('7) EYB&amp;HNB - EY High Needs'!$A:$A,Summary!$A76,'7) EYB&amp;HNB - EY High Needs'!F:F)+SUMIF('9) PPG 2016-17'!$A:$A,Summary!$A76,'9) PPG 2016-17'!J:J)+SUMIF('10) EFA 2016-17'!$A:$A,Summary!$A76,'10) EFA 2016-17'!I:I)+SUMIF('3) SB - One Off Reserve'!$A:$A,Summary!$A76,'3) SB - One Off Reserve'!G:G)+SUMIF('8) EYB - 2, 3&amp;4 YO'!$A:$A,Summary!$A76,'8) EYB - 2, 3&amp;4 YO'!R:R)</f>
        <v>128200.78370002881</v>
      </c>
      <c r="X76" s="87">
        <f>SUMIF('1) SB - All Schools ISB '!$C:$C,Summary!$A76,'1) SB - All Schools ISB '!P:P)+SUMIF('2) SB - Growth Fund'!$A:$A,Summary!$A76,'2) SB - Growth Fund'!L:L)+SUMIF('4) HNB - Special Sch, AP, ARPs'!$A:$A,Summary!$A76,'4) HNB - Special Sch, AP, ARPs'!U:U)+SUMIF('5) HNB - SEN Support Fund'!$A:$A,Summary!$A76,'5) HNB - SEN Support Fund'!Q:Q)+SUMIF('6) HNB - Mainstream Banding'!$A:$A,Summary!$A76,'6) HNB - Mainstream Banding'!K:K)+SUMIF('7) EYB&amp;HNB - EY High Needs'!$A:$A,Summary!$A76,'7) EYB&amp;HNB - EY High Needs'!G:G)+SUMIF('9) PPG 2016-17'!$A:$A,Summary!$A76,'9) PPG 2016-17'!K:K)+SUMIF('10) EFA 2016-17'!$A:$A,Summary!$A76,'10) EFA 2016-17'!J:J)+SUMIF('3) SB - One Off Reserve'!$A:$A,Summary!$A76,'3) SB - One Off Reserve'!H:H)+SUMIF('8) EYB - 2, 3&amp;4 YO'!$A:$A,Summary!$A76,'8) EYB - 2, 3&amp;4 YO'!S:S)</f>
        <v>128200.78370002881</v>
      </c>
      <c r="Y76" s="87">
        <f>SUMIF('1) SB - All Schools ISB '!$C:$C,Summary!$A76,'1) SB - All Schools ISB '!Q:Q)+SUMIF('2) SB - Growth Fund'!$A:$A,Summary!$A76,'2) SB - Growth Fund'!M:M)+SUMIF('4) HNB - Special Sch, AP, ARPs'!$A:$A,Summary!$A76,'4) HNB - Special Sch, AP, ARPs'!V:V)+SUMIF('5) HNB - SEN Support Fund'!$A:$A,Summary!$A76,'5) HNB - SEN Support Fund'!R:R)+SUMIF('6) HNB - Mainstream Banding'!$A:$A,Summary!$A76,'6) HNB - Mainstream Banding'!L:L)+SUMIF('7) EYB&amp;HNB - EY High Needs'!$A:$A,Summary!$A76,'7) EYB&amp;HNB - EY High Needs'!H:H)+SUMIF('9) PPG 2016-17'!$A:$A,Summary!$A76,'9) PPG 2016-17'!L:L)+SUMIF('10) EFA 2016-17'!$A:$A,Summary!$A76,'10) EFA 2016-17'!K:K)+SUMIF('3) SB - One Off Reserve'!$A:$A,Summary!$A76,'3) SB - One Off Reserve'!I:I)+SUMIF('8) EYB - 2, 3&amp;4 YO'!$A:$A,Summary!$A76,'8) EYB - 2, 3&amp;4 YO'!T:T)</f>
        <v>128200.78370002881</v>
      </c>
      <c r="Z76" s="87">
        <f>SUMIF('1) SB - All Schools ISB '!$C:$C,Summary!$A76,'1) SB - All Schools ISB '!R:R)+SUMIF('2) SB - Growth Fund'!$A:$A,Summary!$A76,'2) SB - Growth Fund'!N:N)+SUMIF('4) HNB - Special Sch, AP, ARPs'!$A:$A,Summary!$A76,'4) HNB - Special Sch, AP, ARPs'!W:W)+SUMIF('5) HNB - SEN Support Fund'!$A:$A,Summary!$A76,'5) HNB - SEN Support Fund'!S:S)+SUMIF('6) HNB - Mainstream Banding'!$A:$A,Summary!$A76,'6) HNB - Mainstream Banding'!M:M)+SUMIF('7) EYB&amp;HNB - EY High Needs'!$A:$A,Summary!$A76,'7) EYB&amp;HNB - EY High Needs'!I:I)+SUMIF('9) PPG 2016-17'!$A:$A,Summary!$A76,'9) PPG 2016-17'!M:M)+SUMIF('10) EFA 2016-17'!$A:$A,Summary!$A76,'10) EFA 2016-17'!L:L)+SUMIF('3) SB - One Off Reserve'!$A:$A,Summary!$A76,'3) SB - One Off Reserve'!J:J)+SUMIF('8) EYB - 2, 3&amp;4 YO'!$A:$A,Summary!$A76,'8) EYB - 2, 3&amp;4 YO'!U:U)</f>
        <v>128200.78370002881</v>
      </c>
      <c r="AA76" s="87">
        <f>SUMIF('1) SB - All Schools ISB '!$C:$C,Summary!$A76,'1) SB - All Schools ISB '!S:S)+SUMIF('2) SB - Growth Fund'!$A:$A,Summary!$A76,'2) SB - Growth Fund'!O:O)+SUMIF('4) HNB - Special Sch, AP, ARPs'!$A:$A,Summary!$A76,'4) HNB - Special Sch, AP, ARPs'!X:X)+SUMIF('5) HNB - SEN Support Fund'!$A:$A,Summary!$A76,'5) HNB - SEN Support Fund'!T:T)+SUMIF('6) HNB - Mainstream Banding'!$A:$A,Summary!$A76,'6) HNB - Mainstream Banding'!N:N)+SUMIF('7) EYB&amp;HNB - EY High Needs'!$A:$A,Summary!$A76,'7) EYB&amp;HNB - EY High Needs'!J:J)+SUMIF('9) PPG 2016-17'!$A:$A,Summary!$A76,'9) PPG 2016-17'!N:N)+SUMIF('10) EFA 2016-17'!$A:$A,Summary!$A76,'10) EFA 2016-17'!M:M)+SUMIF('3) SB - One Off Reserve'!$A:$A,Summary!$A76,'3) SB - One Off Reserve'!K:K)+SUMIF('8) EYB - 2, 3&amp;4 YO'!$A:$A,Summary!$A76,'8) EYB - 2, 3&amp;4 YO'!V:V)</f>
        <v>128200.78370002881</v>
      </c>
      <c r="AB76" s="87">
        <f>SUMIF('1) SB - All Schools ISB '!$C:$C,Summary!$A76,'1) SB - All Schools ISB '!T:T)+SUMIF('2) SB - Growth Fund'!$A:$A,Summary!$A76,'2) SB - Growth Fund'!P:P)+SUMIF('4) HNB - Special Sch, AP, ARPs'!$A:$A,Summary!$A76,'4) HNB - Special Sch, AP, ARPs'!Y:Y)+SUMIF('5) HNB - SEN Support Fund'!$A:$A,Summary!$A76,'5) HNB - SEN Support Fund'!U:U)+SUMIF('6) HNB - Mainstream Banding'!$A:$A,Summary!$A76,'6) HNB - Mainstream Banding'!O:O)+SUMIF('7) EYB&amp;HNB - EY High Needs'!$A:$A,Summary!$A76,'7) EYB&amp;HNB - EY High Needs'!K:K)+SUMIF('9) PPG 2016-17'!$A:$A,Summary!$A76,'9) PPG 2016-17'!O:O)+SUMIF('10) EFA 2016-17'!$A:$A,Summary!$A76,'10) EFA 2016-17'!N:N)+SUMIF('3) SB - One Off Reserve'!$A:$A,Summary!$A76,'3) SB - One Off Reserve'!L:L)+SUMIF('8) EYB - 2, 3&amp;4 YO'!$A:$A,Summary!$A76,'8) EYB - 2, 3&amp;4 YO'!W:W)</f>
        <v>128200.78370002881</v>
      </c>
      <c r="AC76" s="87">
        <f>SUMIF('1) SB - All Schools ISB '!$C:$C,Summary!$A76,'1) SB - All Schools ISB '!U:U)+SUMIF('2) SB - Growth Fund'!$A:$A,Summary!$A76,'2) SB - Growth Fund'!Q:Q)+SUMIF('4) HNB - Special Sch, AP, ARPs'!$A:$A,Summary!$A76,'4) HNB - Special Sch, AP, ARPs'!Z:Z)+SUMIF('5) HNB - SEN Support Fund'!$A:$A,Summary!$A76,'5) HNB - SEN Support Fund'!V:V)+SUMIF('6) HNB - Mainstream Banding'!$A:$A,Summary!$A76,'6) HNB - Mainstream Banding'!P:P)+SUMIF('7) EYB&amp;HNB - EY High Needs'!$A:$A,Summary!$A76,'7) EYB&amp;HNB - EY High Needs'!L:L)+SUMIF('9) PPG 2016-17'!$A:$A,Summary!$A76,'9) PPG 2016-17'!P:P)+SUMIF('10) EFA 2016-17'!$A:$A,Summary!$A76,'10) EFA 2016-17'!O:O)+SUMIF('3) SB - One Off Reserve'!$A:$A,Summary!$A76,'3) SB - One Off Reserve'!M:M)+SUMIF('8) EYB - 2, 3&amp;4 YO'!$A:$A,Summary!$A76,'8) EYB - 2, 3&amp;4 YO'!X:X)</f>
        <v>128200.78370002881</v>
      </c>
      <c r="AD76" s="87">
        <f>SUMIF('1) SB - All Schools ISB '!$C:$C,Summary!$A76,'1) SB - All Schools ISB '!V:V)+SUMIF('2) SB - Growth Fund'!$A:$A,Summary!$A76,'2) SB - Growth Fund'!R:R)+SUMIF('4) HNB - Special Sch, AP, ARPs'!$A:$A,Summary!$A76,'4) HNB - Special Sch, AP, ARPs'!AA:AA)+SUMIF('5) HNB - SEN Support Fund'!$A:$A,Summary!$A76,'5) HNB - SEN Support Fund'!W:W)+SUMIF('6) HNB - Mainstream Banding'!$A:$A,Summary!$A76,'6) HNB - Mainstream Banding'!Q:Q)+SUMIF('7) EYB&amp;HNB - EY High Needs'!$A:$A,Summary!$A76,'7) EYB&amp;HNB - EY High Needs'!M:M)+SUMIF('9) PPG 2016-17'!$A:$A,Summary!$A76,'9) PPG 2016-17'!Q:Q)+SUMIF('10) EFA 2016-17'!$A:$A,Summary!$A76,'10) EFA 2016-17'!P:P)+SUMIF('3) SB - One Off Reserve'!$A:$A,Summary!$A76,'3) SB - One Off Reserve'!N:N)+SUMIF('8) EYB - 2, 3&amp;4 YO'!$A:$A,Summary!$A76,'8) EYB - 2, 3&amp;4 YO'!Y:Y)</f>
        <v>128200.78370002881</v>
      </c>
      <c r="AE76" s="87">
        <f>SUMIF('1) SB - All Schools ISB '!$C:$C,Summary!$A76,'1) SB - All Schools ISB '!W:W)+SUMIF('2) SB - Growth Fund'!$A:$A,Summary!$A76,'2) SB - Growth Fund'!S:S)+SUMIF('4) HNB - Special Sch, AP, ARPs'!$A:$A,Summary!$A76,'4) HNB - Special Sch, AP, ARPs'!AB:AB)+SUMIF('5) HNB - SEN Support Fund'!$A:$A,Summary!$A76,'5) HNB - SEN Support Fund'!X:X)+SUMIF('6) HNB - Mainstream Banding'!$A:$A,Summary!$A76,'6) HNB - Mainstream Banding'!R:R)+SUMIF('7) EYB&amp;HNB - EY High Needs'!$A:$A,Summary!$A76,'7) EYB&amp;HNB - EY High Needs'!N:N)+SUMIF('9) PPG 2016-17'!$A:$A,Summary!$A76,'9) PPG 2016-17'!R:R)+SUMIF('10) EFA 2016-17'!$A:$A,Summary!$A76,'10) EFA 2016-17'!Q:Q)+SUMIF('3) SB - One Off Reserve'!$A:$A,Summary!$A76,'3) SB - One Off Reserve'!O:O)+SUMIF('8) EYB - 2, 3&amp;4 YO'!$A:$A,Summary!$A76,'8) EYB - 2, 3&amp;4 YO'!Z:Z)</f>
        <v>52788.557994129515</v>
      </c>
      <c r="AG76" s="96">
        <v>1510446.6250441945</v>
      </c>
      <c r="AH76" s="223">
        <v>1510446.6250441945</v>
      </c>
      <c r="AI76" s="223">
        <f t="shared" si="3"/>
        <v>1510446.6250441945</v>
      </c>
      <c r="AJ76" s="56">
        <f t="shared" si="4"/>
        <v>0</v>
      </c>
    </row>
    <row r="77" spans="1:36" ht="15" x14ac:dyDescent="0.25">
      <c r="A77" s="7">
        <v>3071104</v>
      </c>
      <c r="B77" s="37" t="s">
        <v>401</v>
      </c>
      <c r="C77" s="96">
        <f>SUMIF('1) SB - All Schools ISB '!C:C,Summary!A77,'1) SB - All Schools ISB '!K:K)</f>
        <v>0</v>
      </c>
      <c r="D77" s="41">
        <f>SUMIF('4) HNB - Special Sch, AP, ARPs'!A:A,Summary!A77,'4) HNB - Special Sch, AP, ARPs'!C:C)</f>
        <v>180000</v>
      </c>
      <c r="E77" s="90">
        <f t="shared" ref="E77:E107" si="5">C77+D77</f>
        <v>180000</v>
      </c>
      <c r="F77" s="88"/>
      <c r="G77" s="91">
        <f>SUMIF('6) HNB - Mainstream Banding'!A:A,Summary!A77,'6) HNB - Mainstream Banding'!E:E)</f>
        <v>0</v>
      </c>
      <c r="H77" s="41">
        <f>SUMIF('4) HNB - Special Sch, AP, ARPs'!A:A,Summary!A77,'4) HNB - Special Sch, AP, ARPs'!E:E)+SUMIF('4) HNB - Special Sch, AP, ARPs'!A:A,Summary!A77,'4) HNB - Special Sch, AP, ARPs'!F:F)</f>
        <v>649764</v>
      </c>
      <c r="I77" s="41">
        <f>SUMIF('5) HNB - SEN Support Fund'!A:A,Summary!A77,'5) HNB - SEN Support Fund'!L:L)</f>
        <v>0</v>
      </c>
      <c r="J77" s="41"/>
      <c r="K77" s="96">
        <f>SUMIF('8) EYB - 2, 3&amp;4 YO'!A:A,A77,'8) EYB - 2, 3&amp;4 YO'!N:N)</f>
        <v>0</v>
      </c>
      <c r="L77" s="96">
        <f>SUMIF('2) SB - Growth Fund'!A:A,Summary!A77,'2) SB - Growth Fund'!G:G)</f>
        <v>0</v>
      </c>
      <c r="M77" s="96">
        <f>SUMIF('3) SB - One Off Reserve'!A:A,Summary!A77,'3) SB - One Off Reserve'!D:D)</f>
        <v>0</v>
      </c>
      <c r="N77" s="96">
        <f>SUMIF('10) EFA 2016-17'!A:A,Summary!A77,'10) EFA 2016-17'!C:C)</f>
        <v>0</v>
      </c>
      <c r="O77" s="96">
        <f>SUMIF('10) EFA 2016-17'!A:A,Summary!A77,'10) EFA 2016-17'!D:D)</f>
        <v>0</v>
      </c>
      <c r="P77" s="96">
        <f>SUMIF('9) PPG 2016-17'!A:A,Summary!A77,'9) PPG 2016-17'!F:F)</f>
        <v>0</v>
      </c>
      <c r="Q77" s="96">
        <f t="shared" ref="Q77:Q110" si="6">SUM(G77:P77)</f>
        <v>649764</v>
      </c>
      <c r="R77" s="88"/>
      <c r="S77" s="96">
        <f t="shared" ref="S77:S106" si="7">Q77+E77</f>
        <v>829764</v>
      </c>
      <c r="T77" s="87">
        <f>SUMIF('1) SB - All Schools ISB '!$C:$C,Summary!$A77,'1) SB - All Schools ISB '!L:L)+SUMIF('2) SB - Growth Fund'!$A:$A,Summary!$A77,'2) SB - Growth Fund'!H:H)+SUMIF('4) HNB - Special Sch, AP, ARPs'!$A:$A,Summary!$A77,'4) HNB - Special Sch, AP, ARPs'!Q:Q)+SUMIF('5) HNB - SEN Support Fund'!$A:$A,Summary!$A77,'5) HNB - SEN Support Fund'!M:M)+SUMIF('6) HNB - Mainstream Banding'!$A:$A,Summary!$A77,'6) HNB - Mainstream Banding'!G:G)+SUMIF('7) EYB&amp;HNB - EY High Needs'!$A:$A,Summary!$A77,'7) EYB&amp;HNB - EY High Needs'!C:C)+SUMIF('9) PPG 2016-17'!$A:$A,Summary!$A77,'9) PPG 2016-17'!G:G)+SUMIF('10) EFA 2016-17'!$A:$A,Summary!$A77,'10) EFA 2016-17'!F:F)+SUMIF('3) SB - One Off Reserve'!$A:$A,Summary!$A77,'3) SB - One Off Reserve'!D:D)+SUMIF('8) EYB - 2, 3&amp;4 YO'!$A:$A,Summary!$A77,'8) EYB - 2, 3&amp;4 YO'!O:O)</f>
        <v>0</v>
      </c>
      <c r="U77" s="87">
        <f>SUMIF('1) SB - All Schools ISB '!$C:$C,Summary!$A77,'1) SB - All Schools ISB '!M:M)+SUMIF('2) SB - Growth Fund'!$A:$A,Summary!$A77,'2) SB - Growth Fund'!I:I)+SUMIF('4) HNB - Special Sch, AP, ARPs'!$A:$A,Summary!$A77,'4) HNB - Special Sch, AP, ARPs'!R:R)+SUMIF('5) HNB - SEN Support Fund'!$A:$A,Summary!$A77,'5) HNB - SEN Support Fund'!N:N)+SUMIF('6) HNB - Mainstream Banding'!$A:$A,Summary!$A77,'6) HNB - Mainstream Banding'!H:H)+SUMIF('7) EYB&amp;HNB - EY High Needs'!$A:$A,Summary!$A77,'7) EYB&amp;HNB - EY High Needs'!D:D)+SUMIF('9) PPG 2016-17'!$A:$A,Summary!$A77,'9) PPG 2016-17'!H:H)+SUMIF('10) EFA 2016-17'!$A:$A,Summary!$A77,'10) EFA 2016-17'!G:G)+SUMIF('3) SB - One Off Reserve'!$A:$A,Summary!$A77,'3) SB - One Off Reserve'!E:E)+SUMIF('8) EYB - 2, 3&amp;4 YO'!$A:$A,Summary!$A77,'8) EYB - 2, 3&amp;4 YO'!P:P)</f>
        <v>0</v>
      </c>
      <c r="V77" s="87">
        <f>SUMIF('1) SB - All Schools ISB '!$C:$C,Summary!$A77,'1) SB - All Schools ISB '!N:N)+SUMIF('2) SB - Growth Fund'!$A:$A,Summary!$A77,'2) SB - Growth Fund'!J:J)+SUMIF('4) HNB - Special Sch, AP, ARPs'!$A:$A,Summary!$A77,'4) HNB - Special Sch, AP, ARPs'!S:S)+SUMIF('5) HNB - SEN Support Fund'!$A:$A,Summary!$A77,'5) HNB - SEN Support Fund'!O:O)+SUMIF('6) HNB - Mainstream Banding'!$A:$A,Summary!$A77,'6) HNB - Mainstream Banding'!I:I)+SUMIF('7) EYB&amp;HNB - EY High Needs'!$A:$A,Summary!$A77,'7) EYB&amp;HNB - EY High Needs'!E:E)+SUMIF('9) PPG 2016-17'!$A:$A,Summary!$A77,'9) PPG 2016-17'!I:I)+SUMIF('10) EFA 2016-17'!$A:$A,Summary!$A77,'10) EFA 2016-17'!H:H)+SUMIF('3) SB - One Off Reserve'!$A:$A,Summary!$A77,'3) SB - One Off Reserve'!F:F)+SUMIF('8) EYB - 2, 3&amp;4 YO'!$A:$A,Summary!$A77,'8) EYB - 2, 3&amp;4 YO'!Q:Q)</f>
        <v>0</v>
      </c>
      <c r="W77" s="87">
        <f>SUMIF('1) SB - All Schools ISB '!$C:$C,Summary!$A77,'1) SB - All Schools ISB '!O:O)+SUMIF('2) SB - Growth Fund'!$A:$A,Summary!$A77,'2) SB - Growth Fund'!K:K)+SUMIF('4) HNB - Special Sch, AP, ARPs'!$A:$A,Summary!$A77,'4) HNB - Special Sch, AP, ARPs'!T:T)+SUMIF('5) HNB - SEN Support Fund'!$A:$A,Summary!$A77,'5) HNB - SEN Support Fund'!P:P)+SUMIF('6) HNB - Mainstream Banding'!$A:$A,Summary!$A77,'6) HNB - Mainstream Banding'!J:J)+SUMIF('7) EYB&amp;HNB - EY High Needs'!$A:$A,Summary!$A77,'7) EYB&amp;HNB - EY High Needs'!F:F)+SUMIF('9) PPG 2016-17'!$A:$A,Summary!$A77,'9) PPG 2016-17'!J:J)+SUMIF('10) EFA 2016-17'!$A:$A,Summary!$A77,'10) EFA 2016-17'!I:I)+SUMIF('3) SB - One Off Reserve'!$A:$A,Summary!$A77,'3) SB - One Off Reserve'!G:G)+SUMIF('8) EYB - 2, 3&amp;4 YO'!$A:$A,Summary!$A77,'8) EYB - 2, 3&amp;4 YO'!R:R)</f>
        <v>0</v>
      </c>
      <c r="X77" s="87">
        <f>SUMIF('1) SB - All Schools ISB '!$C:$C,Summary!$A77,'1) SB - All Schools ISB '!P:P)+SUMIF('2) SB - Growth Fund'!$A:$A,Summary!$A77,'2) SB - Growth Fund'!L:L)+SUMIF('4) HNB - Special Sch, AP, ARPs'!$A:$A,Summary!$A77,'4) HNB - Special Sch, AP, ARPs'!U:U)+SUMIF('5) HNB - SEN Support Fund'!$A:$A,Summary!$A77,'5) HNB - SEN Support Fund'!Q:Q)+SUMIF('6) HNB - Mainstream Banding'!$A:$A,Summary!$A77,'6) HNB - Mainstream Banding'!K:K)+SUMIF('7) EYB&amp;HNB - EY High Needs'!$A:$A,Summary!$A77,'7) EYB&amp;HNB - EY High Needs'!G:G)+SUMIF('9) PPG 2016-17'!$A:$A,Summary!$A77,'9) PPG 2016-17'!K:K)+SUMIF('10) EFA 2016-17'!$A:$A,Summary!$A77,'10) EFA 2016-17'!J:J)+SUMIF('3) SB - One Off Reserve'!$A:$A,Summary!$A77,'3) SB - One Off Reserve'!H:H)+SUMIF('8) EYB - 2, 3&amp;4 YO'!$A:$A,Summary!$A77,'8) EYB - 2, 3&amp;4 YO'!S:S)</f>
        <v>0</v>
      </c>
      <c r="Y77" s="87">
        <f>SUMIF('1) SB - All Schools ISB '!$C:$C,Summary!$A77,'1) SB - All Schools ISB '!Q:Q)+SUMIF('2) SB - Growth Fund'!$A:$A,Summary!$A77,'2) SB - Growth Fund'!M:M)+SUMIF('4) HNB - Special Sch, AP, ARPs'!$A:$A,Summary!$A77,'4) HNB - Special Sch, AP, ARPs'!V:V)+SUMIF('5) HNB - SEN Support Fund'!$A:$A,Summary!$A77,'5) HNB - SEN Support Fund'!R:R)+SUMIF('6) HNB - Mainstream Banding'!$A:$A,Summary!$A77,'6) HNB - Mainstream Banding'!L:L)+SUMIF('7) EYB&amp;HNB - EY High Needs'!$A:$A,Summary!$A77,'7) EYB&amp;HNB - EY High Needs'!H:H)+SUMIF('9) PPG 2016-17'!$A:$A,Summary!$A77,'9) PPG 2016-17'!L:L)+SUMIF('10) EFA 2016-17'!$A:$A,Summary!$A77,'10) EFA 2016-17'!K:K)+SUMIF('3) SB - One Off Reserve'!$A:$A,Summary!$A77,'3) SB - One Off Reserve'!I:I)+SUMIF('8) EYB - 2, 3&amp;4 YO'!$A:$A,Summary!$A77,'8) EYB - 2, 3&amp;4 YO'!T:T)</f>
        <v>0</v>
      </c>
      <c r="Z77" s="87">
        <f>SUMIF('1) SB - All Schools ISB '!$C:$C,Summary!$A77,'1) SB - All Schools ISB '!R:R)+SUMIF('2) SB - Growth Fund'!$A:$A,Summary!$A77,'2) SB - Growth Fund'!N:N)+SUMIF('4) HNB - Special Sch, AP, ARPs'!$A:$A,Summary!$A77,'4) HNB - Special Sch, AP, ARPs'!W:W)+SUMIF('5) HNB - SEN Support Fund'!$A:$A,Summary!$A77,'5) HNB - SEN Support Fund'!S:S)+SUMIF('6) HNB - Mainstream Banding'!$A:$A,Summary!$A77,'6) HNB - Mainstream Banding'!M:M)+SUMIF('7) EYB&amp;HNB - EY High Needs'!$A:$A,Summary!$A77,'7) EYB&amp;HNB - EY High Needs'!I:I)+SUMIF('9) PPG 2016-17'!$A:$A,Summary!$A77,'9) PPG 2016-17'!M:M)+SUMIF('10) EFA 2016-17'!$A:$A,Summary!$A77,'10) EFA 2016-17'!L:L)+SUMIF('3) SB - One Off Reserve'!$A:$A,Summary!$A77,'3) SB - One Off Reserve'!J:J)+SUMIF('8) EYB - 2, 3&amp;4 YO'!$A:$A,Summary!$A77,'8) EYB - 2, 3&amp;4 YO'!U:U)</f>
        <v>0</v>
      </c>
      <c r="AA77" s="87">
        <f>SUMIF('1) SB - All Schools ISB '!$C:$C,Summary!$A77,'1) SB - All Schools ISB '!S:S)+SUMIF('2) SB - Growth Fund'!$A:$A,Summary!$A77,'2) SB - Growth Fund'!O:O)+SUMIF('4) HNB - Special Sch, AP, ARPs'!$A:$A,Summary!$A77,'4) HNB - Special Sch, AP, ARPs'!X:X)+SUMIF('5) HNB - SEN Support Fund'!$A:$A,Summary!$A77,'5) HNB - SEN Support Fund'!T:T)+SUMIF('6) HNB - Mainstream Banding'!$A:$A,Summary!$A77,'6) HNB - Mainstream Banding'!N:N)+SUMIF('7) EYB&amp;HNB - EY High Needs'!$A:$A,Summary!$A77,'7) EYB&amp;HNB - EY High Needs'!J:J)+SUMIF('9) PPG 2016-17'!$A:$A,Summary!$A77,'9) PPG 2016-17'!N:N)+SUMIF('10) EFA 2016-17'!$A:$A,Summary!$A77,'10) EFA 2016-17'!M:M)+SUMIF('3) SB - One Off Reserve'!$A:$A,Summary!$A77,'3) SB - One Off Reserve'!K:K)+SUMIF('8) EYB - 2, 3&amp;4 YO'!$A:$A,Summary!$A77,'8) EYB - 2, 3&amp;4 YO'!V:V)</f>
        <v>0</v>
      </c>
      <c r="AB77" s="87">
        <f>SUMIF('1) SB - All Schools ISB '!$C:$C,Summary!$A77,'1) SB - All Schools ISB '!T:T)+SUMIF('2) SB - Growth Fund'!$A:$A,Summary!$A77,'2) SB - Growth Fund'!P:P)+SUMIF('4) HNB - Special Sch, AP, ARPs'!$A:$A,Summary!$A77,'4) HNB - Special Sch, AP, ARPs'!Y:Y)+SUMIF('5) HNB - SEN Support Fund'!$A:$A,Summary!$A77,'5) HNB - SEN Support Fund'!U:U)+SUMIF('6) HNB - Mainstream Banding'!$A:$A,Summary!$A77,'6) HNB - Mainstream Banding'!O:O)+SUMIF('7) EYB&amp;HNB - EY High Needs'!$A:$A,Summary!$A77,'7) EYB&amp;HNB - EY High Needs'!K:K)+SUMIF('9) PPG 2016-17'!$A:$A,Summary!$A77,'9) PPG 2016-17'!O:O)+SUMIF('10) EFA 2016-17'!$A:$A,Summary!$A77,'10) EFA 2016-17'!N:N)+SUMIF('3) SB - One Off Reserve'!$A:$A,Summary!$A77,'3) SB - One Off Reserve'!L:L)+SUMIF('8) EYB - 2, 3&amp;4 YO'!$A:$A,Summary!$A77,'8) EYB - 2, 3&amp;4 YO'!W:W)</f>
        <v>0</v>
      </c>
      <c r="AC77" s="87">
        <f>SUMIF('1) SB - All Schools ISB '!$C:$C,Summary!$A77,'1) SB - All Schools ISB '!U:U)+SUMIF('2) SB - Growth Fund'!$A:$A,Summary!$A77,'2) SB - Growth Fund'!Q:Q)+SUMIF('4) HNB - Special Sch, AP, ARPs'!$A:$A,Summary!$A77,'4) HNB - Special Sch, AP, ARPs'!Z:Z)+SUMIF('5) HNB - SEN Support Fund'!$A:$A,Summary!$A77,'5) HNB - SEN Support Fund'!V:V)+SUMIF('6) HNB - Mainstream Banding'!$A:$A,Summary!$A77,'6) HNB - Mainstream Banding'!P:P)+SUMIF('7) EYB&amp;HNB - EY High Needs'!$A:$A,Summary!$A77,'7) EYB&amp;HNB - EY High Needs'!L:L)+SUMIF('9) PPG 2016-17'!$A:$A,Summary!$A77,'9) PPG 2016-17'!P:P)+SUMIF('10) EFA 2016-17'!$A:$A,Summary!$A77,'10) EFA 2016-17'!O:O)+SUMIF('3) SB - One Off Reserve'!$A:$A,Summary!$A77,'3) SB - One Off Reserve'!M:M)+SUMIF('8) EYB - 2, 3&amp;4 YO'!$A:$A,Summary!$A77,'8) EYB - 2, 3&amp;4 YO'!X:X)</f>
        <v>0</v>
      </c>
      <c r="AD77" s="87">
        <f>SUMIF('1) SB - All Schools ISB '!$C:$C,Summary!$A77,'1) SB - All Schools ISB '!V:V)+SUMIF('2) SB - Growth Fund'!$A:$A,Summary!$A77,'2) SB - Growth Fund'!R:R)+SUMIF('4) HNB - Special Sch, AP, ARPs'!$A:$A,Summary!$A77,'4) HNB - Special Sch, AP, ARPs'!AA:AA)+SUMIF('5) HNB - SEN Support Fund'!$A:$A,Summary!$A77,'5) HNB - SEN Support Fund'!W:W)+SUMIF('6) HNB - Mainstream Banding'!$A:$A,Summary!$A77,'6) HNB - Mainstream Banding'!Q:Q)+SUMIF('7) EYB&amp;HNB - EY High Needs'!$A:$A,Summary!$A77,'7) EYB&amp;HNB - EY High Needs'!M:M)+SUMIF('9) PPG 2016-17'!$A:$A,Summary!$A77,'9) PPG 2016-17'!Q:Q)+SUMIF('10) EFA 2016-17'!$A:$A,Summary!$A77,'10) EFA 2016-17'!P:P)+SUMIF('3) SB - One Off Reserve'!$A:$A,Summary!$A77,'3) SB - One Off Reserve'!N:N)+SUMIF('8) EYB - 2, 3&amp;4 YO'!$A:$A,Summary!$A77,'8) EYB - 2, 3&amp;4 YO'!Y:Y)</f>
        <v>0</v>
      </c>
      <c r="AE77" s="87">
        <f>SUMIF('1) SB - All Schools ISB '!$C:$C,Summary!$A77,'1) SB - All Schools ISB '!W:W)+SUMIF('2) SB - Growth Fund'!$A:$A,Summary!$A77,'2) SB - Growth Fund'!S:S)+SUMIF('4) HNB - Special Sch, AP, ARPs'!$A:$A,Summary!$A77,'4) HNB - Special Sch, AP, ARPs'!AB:AB)+SUMIF('5) HNB - SEN Support Fund'!$A:$A,Summary!$A77,'5) HNB - SEN Support Fund'!X:X)+SUMIF('6) HNB - Mainstream Banding'!$A:$A,Summary!$A77,'6) HNB - Mainstream Banding'!R:R)+SUMIF('7) EYB&amp;HNB - EY High Needs'!$A:$A,Summary!$A77,'7) EYB&amp;HNB - EY High Needs'!N:N)+SUMIF('9) PPG 2016-17'!$A:$A,Summary!$A77,'9) PPG 2016-17'!R:R)+SUMIF('10) EFA 2016-17'!$A:$A,Summary!$A77,'10) EFA 2016-17'!Q:Q)+SUMIF('3) SB - One Off Reserve'!$A:$A,Summary!$A77,'3) SB - One Off Reserve'!O:O)+SUMIF('8) EYB - 2, 3&amp;4 YO'!$A:$A,Summary!$A77,'8) EYB - 2, 3&amp;4 YO'!Z:Z)</f>
        <v>0</v>
      </c>
      <c r="AG77" s="96">
        <v>757569.33299999998</v>
      </c>
      <c r="AH77" s="223">
        <v>829764</v>
      </c>
      <c r="AI77" s="223">
        <f t="shared" ref="AI77:AI110" si="8">+S77</f>
        <v>829764</v>
      </c>
      <c r="AJ77" s="56">
        <f t="shared" ref="AJ77:AJ111" si="9">AH77-S77</f>
        <v>0</v>
      </c>
    </row>
    <row r="78" spans="1:36" ht="15" x14ac:dyDescent="0.25">
      <c r="A78" s="7">
        <v>3072121</v>
      </c>
      <c r="B78" s="37" t="s">
        <v>339</v>
      </c>
      <c r="C78" s="96">
        <f>SUMIF('1) SB - All Schools ISB '!C:C,Summary!A78,'1) SB - All Schools ISB '!K:K)</f>
        <v>2710646.2186616496</v>
      </c>
      <c r="D78" s="41">
        <f>SUMIF('4) HNB - Special Sch, AP, ARPs'!A:A,Summary!A78,'4) HNB - Special Sch, AP, ARPs'!C:C)</f>
        <v>0</v>
      </c>
      <c r="E78" s="90">
        <f t="shared" si="5"/>
        <v>2710646.2186616496</v>
      </c>
      <c r="F78" s="88"/>
      <c r="G78" s="91">
        <f>SUMIF('6) HNB - Mainstream Banding'!A:A,Summary!A78,'6) HNB - Mainstream Banding'!E:E)</f>
        <v>84751.197500000009</v>
      </c>
      <c r="H78" s="41">
        <f>SUMIF('4) HNB - Special Sch, AP, ARPs'!A:A,Summary!A78,'4) HNB - Special Sch, AP, ARPs'!E:E)+SUMIF('4) HNB - Special Sch, AP, ARPs'!A:A,Summary!A78,'4) HNB - Special Sch, AP, ARPs'!F:F)</f>
        <v>0</v>
      </c>
      <c r="I78" s="41">
        <f>SUMIF('5) HNB - SEN Support Fund'!A:A,Summary!A78,'5) HNB - SEN Support Fund'!L:L)</f>
        <v>0</v>
      </c>
      <c r="J78" s="41"/>
      <c r="K78" s="96">
        <f>SUMIF('8) EYB - 2, 3&amp;4 YO'!A:A,A78,'8) EYB - 2, 3&amp;4 YO'!N:N)</f>
        <v>142590</v>
      </c>
      <c r="L78" s="96">
        <f>SUMIF('2) SB - Growth Fund'!A:A,Summary!A78,'2) SB - Growth Fund'!G:G)</f>
        <v>0</v>
      </c>
      <c r="M78" s="96">
        <f>SUMIF('3) SB - One Off Reserve'!A:A,Summary!A78,'3) SB - One Off Reserve'!D:D)</f>
        <v>6291.7455034536215</v>
      </c>
      <c r="N78" s="96">
        <f>SUMIF('10) EFA 2016-17'!A:A,Summary!A78,'10) EFA 2016-17'!C:C)</f>
        <v>0</v>
      </c>
      <c r="O78" s="96">
        <f>SUMIF('10) EFA 2016-17'!A:A,Summary!A78,'10) EFA 2016-17'!D:D)</f>
        <v>0</v>
      </c>
      <c r="P78" s="96">
        <f>SUMIF('9) PPG 2016-17'!A:A,Summary!A78,'9) PPG 2016-17'!F:F)</f>
        <v>257080</v>
      </c>
      <c r="Q78" s="96">
        <f t="shared" si="6"/>
        <v>490712.94300345366</v>
      </c>
      <c r="R78" s="88"/>
      <c r="S78" s="96">
        <f t="shared" si="7"/>
        <v>3201359.1616651034</v>
      </c>
      <c r="T78" s="87">
        <f>SUMIF('1) SB - All Schools ISB '!$C:$C,Summary!$A78,'1) SB - All Schools ISB '!L:L)+SUMIF('2) SB - Growth Fund'!$A:$A,Summary!$A78,'2) SB - Growth Fund'!H:H)+SUMIF('4) HNB - Special Sch, AP, ARPs'!$A:$A,Summary!$A78,'4) HNB - Special Sch, AP, ARPs'!Q:Q)+SUMIF('5) HNB - SEN Support Fund'!$A:$A,Summary!$A78,'5) HNB - SEN Support Fund'!M:M)+SUMIF('6) HNB - Mainstream Banding'!$A:$A,Summary!$A78,'6) HNB - Mainstream Banding'!G:G)+SUMIF('7) EYB&amp;HNB - EY High Needs'!$A:$A,Summary!$A78,'7) EYB&amp;HNB - EY High Needs'!C:C)+SUMIF('9) PPG 2016-17'!$A:$A,Summary!$A78,'9) PPG 2016-17'!G:G)+SUMIF('10) EFA 2016-17'!$A:$A,Summary!$A78,'10) EFA 2016-17'!F:F)+SUMIF('3) SB - One Off Reserve'!$A:$A,Summary!$A78,'3) SB - One Off Reserve'!D:D)+SUMIF('8) EYB - 2, 3&amp;4 YO'!$A:$A,Summary!$A78,'8) EYB - 2, 3&amp;4 YO'!O:O)</f>
        <v>373724.49836204329</v>
      </c>
      <c r="U78" s="87">
        <f>SUMIF('1) SB - All Schools ISB '!$C:$C,Summary!$A78,'1) SB - All Schools ISB '!M:M)+SUMIF('2) SB - Growth Fund'!$A:$A,Summary!$A78,'2) SB - Growth Fund'!I:I)+SUMIF('4) HNB - Special Sch, AP, ARPs'!$A:$A,Summary!$A78,'4) HNB - Special Sch, AP, ARPs'!R:R)+SUMIF('5) HNB - SEN Support Fund'!$A:$A,Summary!$A78,'5) HNB - SEN Support Fund'!N:N)+SUMIF('6) HNB - Mainstream Banding'!$A:$A,Summary!$A78,'6) HNB - Mainstream Banding'!H:H)+SUMIF('7) EYB&amp;HNB - EY High Needs'!$A:$A,Summary!$A78,'7) EYB&amp;HNB - EY High Needs'!D:D)+SUMIF('9) PPG 2016-17'!$A:$A,Summary!$A78,'9) PPG 2016-17'!H:H)+SUMIF('10) EFA 2016-17'!$A:$A,Summary!$A78,'10) EFA 2016-17'!G:G)+SUMIF('3) SB - One Off Reserve'!$A:$A,Summary!$A78,'3) SB - One Off Reserve'!E:E)+SUMIF('8) EYB - 2, 3&amp;4 YO'!$A:$A,Summary!$A78,'8) EYB - 2, 3&amp;4 YO'!P:P)</f>
        <v>271580.73037374025</v>
      </c>
      <c r="V78" s="87">
        <f>SUMIF('1) SB - All Schools ISB '!$C:$C,Summary!$A78,'1) SB - All Schools ISB '!N:N)+SUMIF('2) SB - Growth Fund'!$A:$A,Summary!$A78,'2) SB - Growth Fund'!J:J)+SUMIF('4) HNB - Special Sch, AP, ARPs'!$A:$A,Summary!$A78,'4) HNB - Special Sch, AP, ARPs'!S:S)+SUMIF('5) HNB - SEN Support Fund'!$A:$A,Summary!$A78,'5) HNB - SEN Support Fund'!O:O)+SUMIF('6) HNB - Mainstream Banding'!$A:$A,Summary!$A78,'6) HNB - Mainstream Banding'!I:I)+SUMIF('7) EYB&amp;HNB - EY High Needs'!$A:$A,Summary!$A78,'7) EYB&amp;HNB - EY High Needs'!E:E)+SUMIF('9) PPG 2016-17'!$A:$A,Summary!$A78,'9) PPG 2016-17'!I:I)+SUMIF('10) EFA 2016-17'!$A:$A,Summary!$A78,'10) EFA 2016-17'!H:H)+SUMIF('3) SB - One Off Reserve'!$A:$A,Summary!$A78,'3) SB - One Off Reserve'!F:F)+SUMIF('8) EYB - 2, 3&amp;4 YO'!$A:$A,Summary!$A78,'8) EYB - 2, 3&amp;4 YO'!Q:Q)</f>
        <v>271580.73037374025</v>
      </c>
      <c r="W78" s="87">
        <f>SUMIF('1) SB - All Schools ISB '!$C:$C,Summary!$A78,'1) SB - All Schools ISB '!O:O)+SUMIF('2) SB - Growth Fund'!$A:$A,Summary!$A78,'2) SB - Growth Fund'!K:K)+SUMIF('4) HNB - Special Sch, AP, ARPs'!$A:$A,Summary!$A78,'4) HNB - Special Sch, AP, ARPs'!T:T)+SUMIF('5) HNB - SEN Support Fund'!$A:$A,Summary!$A78,'5) HNB - SEN Support Fund'!P:P)+SUMIF('6) HNB - Mainstream Banding'!$A:$A,Summary!$A78,'6) HNB - Mainstream Banding'!J:J)+SUMIF('7) EYB&amp;HNB - EY High Needs'!$A:$A,Summary!$A78,'7) EYB&amp;HNB - EY High Needs'!F:F)+SUMIF('9) PPG 2016-17'!$A:$A,Summary!$A78,'9) PPG 2016-17'!J:J)+SUMIF('10) EFA 2016-17'!$A:$A,Summary!$A78,'10) EFA 2016-17'!I:I)+SUMIF('3) SB - One Off Reserve'!$A:$A,Summary!$A78,'3) SB - One Off Reserve'!G:G)+SUMIF('8) EYB - 2, 3&amp;4 YO'!$A:$A,Summary!$A78,'8) EYB - 2, 3&amp;4 YO'!R:R)</f>
        <v>271580.73037374025</v>
      </c>
      <c r="X78" s="87">
        <f>SUMIF('1) SB - All Schools ISB '!$C:$C,Summary!$A78,'1) SB - All Schools ISB '!P:P)+SUMIF('2) SB - Growth Fund'!$A:$A,Summary!$A78,'2) SB - Growth Fund'!L:L)+SUMIF('4) HNB - Special Sch, AP, ARPs'!$A:$A,Summary!$A78,'4) HNB - Special Sch, AP, ARPs'!U:U)+SUMIF('5) HNB - SEN Support Fund'!$A:$A,Summary!$A78,'5) HNB - SEN Support Fund'!Q:Q)+SUMIF('6) HNB - Mainstream Banding'!$A:$A,Summary!$A78,'6) HNB - Mainstream Banding'!K:K)+SUMIF('7) EYB&amp;HNB - EY High Needs'!$A:$A,Summary!$A78,'7) EYB&amp;HNB - EY High Needs'!G:G)+SUMIF('9) PPG 2016-17'!$A:$A,Summary!$A78,'9) PPG 2016-17'!K:K)+SUMIF('10) EFA 2016-17'!$A:$A,Summary!$A78,'10) EFA 2016-17'!J:J)+SUMIF('3) SB - One Off Reserve'!$A:$A,Summary!$A78,'3) SB - One Off Reserve'!H:H)+SUMIF('8) EYB - 2, 3&amp;4 YO'!$A:$A,Summary!$A78,'8) EYB - 2, 3&amp;4 YO'!S:S)</f>
        <v>271580.73037374025</v>
      </c>
      <c r="Y78" s="87">
        <f>SUMIF('1) SB - All Schools ISB '!$C:$C,Summary!$A78,'1) SB - All Schools ISB '!Q:Q)+SUMIF('2) SB - Growth Fund'!$A:$A,Summary!$A78,'2) SB - Growth Fund'!M:M)+SUMIF('4) HNB - Special Sch, AP, ARPs'!$A:$A,Summary!$A78,'4) HNB - Special Sch, AP, ARPs'!V:V)+SUMIF('5) HNB - SEN Support Fund'!$A:$A,Summary!$A78,'5) HNB - SEN Support Fund'!R:R)+SUMIF('6) HNB - Mainstream Banding'!$A:$A,Summary!$A78,'6) HNB - Mainstream Banding'!L:L)+SUMIF('7) EYB&amp;HNB - EY High Needs'!$A:$A,Summary!$A78,'7) EYB&amp;HNB - EY High Needs'!H:H)+SUMIF('9) PPG 2016-17'!$A:$A,Summary!$A78,'9) PPG 2016-17'!L:L)+SUMIF('10) EFA 2016-17'!$A:$A,Summary!$A78,'10) EFA 2016-17'!K:K)+SUMIF('3) SB - One Off Reserve'!$A:$A,Summary!$A78,'3) SB - One Off Reserve'!I:I)+SUMIF('8) EYB - 2, 3&amp;4 YO'!$A:$A,Summary!$A78,'8) EYB - 2, 3&amp;4 YO'!T:T)</f>
        <v>271580.73037374025</v>
      </c>
      <c r="Z78" s="87">
        <f>SUMIF('1) SB - All Schools ISB '!$C:$C,Summary!$A78,'1) SB - All Schools ISB '!R:R)+SUMIF('2) SB - Growth Fund'!$A:$A,Summary!$A78,'2) SB - Growth Fund'!N:N)+SUMIF('4) HNB - Special Sch, AP, ARPs'!$A:$A,Summary!$A78,'4) HNB - Special Sch, AP, ARPs'!W:W)+SUMIF('5) HNB - SEN Support Fund'!$A:$A,Summary!$A78,'5) HNB - SEN Support Fund'!S:S)+SUMIF('6) HNB - Mainstream Banding'!$A:$A,Summary!$A78,'6) HNB - Mainstream Banding'!M:M)+SUMIF('7) EYB&amp;HNB - EY High Needs'!$A:$A,Summary!$A78,'7) EYB&amp;HNB - EY High Needs'!I:I)+SUMIF('9) PPG 2016-17'!$A:$A,Summary!$A78,'9) PPG 2016-17'!M:M)+SUMIF('10) EFA 2016-17'!$A:$A,Summary!$A78,'10) EFA 2016-17'!L:L)+SUMIF('3) SB - One Off Reserve'!$A:$A,Summary!$A78,'3) SB - One Off Reserve'!J:J)+SUMIF('8) EYB - 2, 3&amp;4 YO'!$A:$A,Summary!$A78,'8) EYB - 2, 3&amp;4 YO'!U:U)</f>
        <v>271580.73037374025</v>
      </c>
      <c r="AA78" s="87">
        <f>SUMIF('1) SB - All Schools ISB '!$C:$C,Summary!$A78,'1) SB - All Schools ISB '!S:S)+SUMIF('2) SB - Growth Fund'!$A:$A,Summary!$A78,'2) SB - Growth Fund'!O:O)+SUMIF('4) HNB - Special Sch, AP, ARPs'!$A:$A,Summary!$A78,'4) HNB - Special Sch, AP, ARPs'!X:X)+SUMIF('5) HNB - SEN Support Fund'!$A:$A,Summary!$A78,'5) HNB - SEN Support Fund'!T:T)+SUMIF('6) HNB - Mainstream Banding'!$A:$A,Summary!$A78,'6) HNB - Mainstream Banding'!N:N)+SUMIF('7) EYB&amp;HNB - EY High Needs'!$A:$A,Summary!$A78,'7) EYB&amp;HNB - EY High Needs'!J:J)+SUMIF('9) PPG 2016-17'!$A:$A,Summary!$A78,'9) PPG 2016-17'!N:N)+SUMIF('10) EFA 2016-17'!$A:$A,Summary!$A78,'10) EFA 2016-17'!M:M)+SUMIF('3) SB - One Off Reserve'!$A:$A,Summary!$A78,'3) SB - One Off Reserve'!K:K)+SUMIF('8) EYB - 2, 3&amp;4 YO'!$A:$A,Summary!$A78,'8) EYB - 2, 3&amp;4 YO'!V:V)</f>
        <v>271580.73037374025</v>
      </c>
      <c r="AB78" s="87">
        <f>SUMIF('1) SB - All Schools ISB '!$C:$C,Summary!$A78,'1) SB - All Schools ISB '!T:T)+SUMIF('2) SB - Growth Fund'!$A:$A,Summary!$A78,'2) SB - Growth Fund'!P:P)+SUMIF('4) HNB - Special Sch, AP, ARPs'!$A:$A,Summary!$A78,'4) HNB - Special Sch, AP, ARPs'!Y:Y)+SUMIF('5) HNB - SEN Support Fund'!$A:$A,Summary!$A78,'5) HNB - SEN Support Fund'!U:U)+SUMIF('6) HNB - Mainstream Banding'!$A:$A,Summary!$A78,'6) HNB - Mainstream Banding'!O:O)+SUMIF('7) EYB&amp;HNB - EY High Needs'!$A:$A,Summary!$A78,'7) EYB&amp;HNB - EY High Needs'!K:K)+SUMIF('9) PPG 2016-17'!$A:$A,Summary!$A78,'9) PPG 2016-17'!O:O)+SUMIF('10) EFA 2016-17'!$A:$A,Summary!$A78,'10) EFA 2016-17'!N:N)+SUMIF('3) SB - One Off Reserve'!$A:$A,Summary!$A78,'3) SB - One Off Reserve'!L:L)+SUMIF('8) EYB - 2, 3&amp;4 YO'!$A:$A,Summary!$A78,'8) EYB - 2, 3&amp;4 YO'!W:W)</f>
        <v>271580.73037374025</v>
      </c>
      <c r="AC78" s="87">
        <f>SUMIF('1) SB - All Schools ISB '!$C:$C,Summary!$A78,'1) SB - All Schools ISB '!U:U)+SUMIF('2) SB - Growth Fund'!$A:$A,Summary!$A78,'2) SB - Growth Fund'!Q:Q)+SUMIF('4) HNB - Special Sch, AP, ARPs'!$A:$A,Summary!$A78,'4) HNB - Special Sch, AP, ARPs'!Z:Z)+SUMIF('5) HNB - SEN Support Fund'!$A:$A,Summary!$A78,'5) HNB - SEN Support Fund'!V:V)+SUMIF('6) HNB - Mainstream Banding'!$A:$A,Summary!$A78,'6) HNB - Mainstream Banding'!P:P)+SUMIF('7) EYB&amp;HNB - EY High Needs'!$A:$A,Summary!$A78,'7) EYB&amp;HNB - EY High Needs'!L:L)+SUMIF('9) PPG 2016-17'!$A:$A,Summary!$A78,'9) PPG 2016-17'!P:P)+SUMIF('10) EFA 2016-17'!$A:$A,Summary!$A78,'10) EFA 2016-17'!O:O)+SUMIF('3) SB - One Off Reserve'!$A:$A,Summary!$A78,'3) SB - One Off Reserve'!M:M)+SUMIF('8) EYB - 2, 3&amp;4 YO'!$A:$A,Summary!$A78,'8) EYB - 2, 3&amp;4 YO'!X:X)</f>
        <v>271580.73037374025</v>
      </c>
      <c r="AD78" s="87">
        <f>SUMIF('1) SB - All Schools ISB '!$C:$C,Summary!$A78,'1) SB - All Schools ISB '!V:V)+SUMIF('2) SB - Growth Fund'!$A:$A,Summary!$A78,'2) SB - Growth Fund'!R:R)+SUMIF('4) HNB - Special Sch, AP, ARPs'!$A:$A,Summary!$A78,'4) HNB - Special Sch, AP, ARPs'!AA:AA)+SUMIF('5) HNB - SEN Support Fund'!$A:$A,Summary!$A78,'5) HNB - SEN Support Fund'!W:W)+SUMIF('6) HNB - Mainstream Banding'!$A:$A,Summary!$A78,'6) HNB - Mainstream Banding'!Q:Q)+SUMIF('7) EYB&amp;HNB - EY High Needs'!$A:$A,Summary!$A78,'7) EYB&amp;HNB - EY High Needs'!M:M)+SUMIF('9) PPG 2016-17'!$A:$A,Summary!$A78,'9) PPG 2016-17'!Q:Q)+SUMIF('10) EFA 2016-17'!$A:$A,Summary!$A78,'10) EFA 2016-17'!P:P)+SUMIF('3) SB - One Off Reserve'!$A:$A,Summary!$A78,'3) SB - One Off Reserve'!N:N)+SUMIF('8) EYB - 2, 3&amp;4 YO'!$A:$A,Summary!$A78,'8) EYB - 2, 3&amp;4 YO'!Y:Y)</f>
        <v>271580.73037374025</v>
      </c>
      <c r="AE78" s="87">
        <f>SUMIF('1) SB - All Schools ISB '!$C:$C,Summary!$A78,'1) SB - All Schools ISB '!W:W)+SUMIF('2) SB - Growth Fund'!$A:$A,Summary!$A78,'2) SB - Growth Fund'!S:S)+SUMIF('4) HNB - Special Sch, AP, ARPs'!$A:$A,Summary!$A78,'4) HNB - Special Sch, AP, ARPs'!AB:AB)+SUMIF('5) HNB - SEN Support Fund'!$A:$A,Summary!$A78,'5) HNB - SEN Support Fund'!X:X)+SUMIF('6) HNB - Mainstream Banding'!$A:$A,Summary!$A78,'6) HNB - Mainstream Banding'!R:R)+SUMIF('7) EYB&amp;HNB - EY High Needs'!$A:$A,Summary!$A78,'7) EYB&amp;HNB - EY High Needs'!N:N)+SUMIF('9) PPG 2016-17'!$A:$A,Summary!$A78,'9) PPG 2016-17'!R:R)+SUMIF('10) EFA 2016-17'!$A:$A,Summary!$A78,'10) EFA 2016-17'!Q:Q)+SUMIF('3) SB - One Off Reserve'!$A:$A,Summary!$A78,'3) SB - One Off Reserve'!O:O)+SUMIF('8) EYB - 2, 3&amp;4 YO'!$A:$A,Summary!$A78,'8) EYB - 2, 3&amp;4 YO'!Z:Z)</f>
        <v>111827.35956565775</v>
      </c>
      <c r="AG78" s="96">
        <v>3201359.1616651034</v>
      </c>
      <c r="AH78" s="223">
        <v>3201359.1616651034</v>
      </c>
      <c r="AI78" s="223">
        <f t="shared" si="8"/>
        <v>3201359.1616651034</v>
      </c>
      <c r="AJ78" s="56">
        <f t="shared" si="9"/>
        <v>0</v>
      </c>
    </row>
    <row r="79" spans="1:36" ht="15" x14ac:dyDescent="0.25">
      <c r="A79" s="7">
        <v>3072125</v>
      </c>
      <c r="B79" s="37" t="s">
        <v>340</v>
      </c>
      <c r="C79" s="96">
        <f>SUMIF('1) SB - All Schools ISB '!C:C,Summary!A79,'1) SB - All Schools ISB '!K:K)</f>
        <v>2283750.9404545682</v>
      </c>
      <c r="D79" s="41">
        <f>SUMIF('4) HNB - Special Sch, AP, ARPs'!A:A,Summary!A79,'4) HNB - Special Sch, AP, ARPs'!C:C)</f>
        <v>157500</v>
      </c>
      <c r="E79" s="90">
        <f t="shared" si="5"/>
        <v>2441250.9404545682</v>
      </c>
      <c r="F79" s="88"/>
      <c r="G79" s="91">
        <f>SUMIF('6) HNB - Mainstream Banding'!A:A,Summary!A79,'6) HNB - Mainstream Banding'!E:E)</f>
        <v>49762.584999999999</v>
      </c>
      <c r="H79" s="41" t="s">
        <v>470</v>
      </c>
      <c r="I79" s="41">
        <f>SUMIF('5) HNB - SEN Support Fund'!A:A,Summary!A79,'5) HNB - SEN Support Fund'!L:L)</f>
        <v>0</v>
      </c>
      <c r="J79" s="41"/>
      <c r="K79" s="96">
        <f>SUMIF('8) EYB - 2, 3&amp;4 YO'!A:A,A79,'8) EYB - 2, 3&amp;4 YO'!N:N)</f>
        <v>195212</v>
      </c>
      <c r="L79" s="96">
        <f>SUMIF('2) SB - Growth Fund'!A:A,Summary!A79,'2) SB - Growth Fund'!G:G)</f>
        <v>60100</v>
      </c>
      <c r="M79" s="96">
        <f>SUMIF('3) SB - One Off Reserve'!A:A,Summary!A79,'3) SB - One Off Reserve'!D:D)</f>
        <v>5463.332345498894</v>
      </c>
      <c r="N79" s="96">
        <f>SUMIF('10) EFA 2016-17'!A:A,Summary!A79,'10) EFA 2016-17'!C:C)</f>
        <v>0</v>
      </c>
      <c r="O79" s="96">
        <f>SUMIF('10) EFA 2016-17'!A:A,Summary!A79,'10) EFA 2016-17'!D:D)</f>
        <v>0</v>
      </c>
      <c r="P79" s="96">
        <f>SUMIF('9) PPG 2016-17'!A:A,Summary!A79,'9) PPG 2016-17'!F:F)</f>
        <v>203700</v>
      </c>
      <c r="Q79" s="96">
        <f t="shared" si="6"/>
        <v>514237.91734549886</v>
      </c>
      <c r="R79" s="88"/>
      <c r="S79" s="96">
        <f t="shared" si="7"/>
        <v>2955488.8578000669</v>
      </c>
      <c r="T79" s="87">
        <f>SUMIF('1) SB - All Schools ISB '!$C:$C,Summary!$A79,'1) SB - All Schools ISB '!L:L)+SUMIF('2) SB - Growth Fund'!$A:$A,Summary!$A79,'2) SB - Growth Fund'!H:H)+SUMIF('4) HNB - Special Sch, AP, ARPs'!$A:$A,Summary!$A79,'4) HNB - Special Sch, AP, ARPs'!Q:Q)+SUMIF('5) HNB - SEN Support Fund'!$A:$A,Summary!$A79,'5) HNB - SEN Support Fund'!M:M)+SUMIF('6) HNB - Mainstream Banding'!$A:$A,Summary!$A79,'6) HNB - Mainstream Banding'!G:G)+SUMIF('7) EYB&amp;HNB - EY High Needs'!$A:$A,Summary!$A79,'7) EYB&amp;HNB - EY High Needs'!C:C)+SUMIF('9) PPG 2016-17'!$A:$A,Summary!$A79,'9) PPG 2016-17'!G:G)+SUMIF('10) EFA 2016-17'!$A:$A,Summary!$A79,'10) EFA 2016-17'!F:F)+SUMIF('3) SB - One Off Reserve'!$A:$A,Summary!$A79,'3) SB - One Off Reserve'!D:D)+SUMIF('8) EYB - 2, 3&amp;4 YO'!$A:$A,Summary!$A79,'8) EYB - 2, 3&amp;4 YO'!O:O)</f>
        <v>537292.26777277421</v>
      </c>
      <c r="U79" s="87">
        <f>SUMIF('1) SB - All Schools ISB '!$C:$C,Summary!$A79,'1) SB - All Schools ISB '!M:M)+SUMIF('2) SB - Growth Fund'!$A:$A,Summary!$A79,'2) SB - Growth Fund'!I:I)+SUMIF('4) HNB - Special Sch, AP, ARPs'!$A:$A,Summary!$A79,'4) HNB - Special Sch, AP, ARPs'!R:R)+SUMIF('5) HNB - SEN Support Fund'!$A:$A,Summary!$A79,'5) HNB - SEN Support Fund'!N:N)+SUMIF('6) HNB - Mainstream Banding'!$A:$A,Summary!$A79,'6) HNB - Mainstream Banding'!H:H)+SUMIF('7) EYB&amp;HNB - EY High Needs'!$A:$A,Summary!$A79,'7) EYB&amp;HNB - EY High Needs'!D:D)+SUMIF('9) PPG 2016-17'!$A:$A,Summary!$A79,'9) PPG 2016-17'!H:H)+SUMIF('10) EFA 2016-17'!$A:$A,Summary!$A79,'10) EFA 2016-17'!G:G)+SUMIF('3) SB - One Off Reserve'!$A:$A,Summary!$A79,'3) SB - One Off Reserve'!E:E)+SUMIF('8) EYB - 2, 3&amp;4 YO'!$A:$A,Summary!$A79,'8) EYB - 2, 3&amp;4 YO'!P:P)</f>
        <v>232256.16966363831</v>
      </c>
      <c r="V79" s="87">
        <f>SUMIF('1) SB - All Schools ISB '!$C:$C,Summary!$A79,'1) SB - All Schools ISB '!N:N)+SUMIF('2) SB - Growth Fund'!$A:$A,Summary!$A79,'2) SB - Growth Fund'!J:J)+SUMIF('4) HNB - Special Sch, AP, ARPs'!$A:$A,Summary!$A79,'4) HNB - Special Sch, AP, ARPs'!S:S)+SUMIF('5) HNB - SEN Support Fund'!$A:$A,Summary!$A79,'5) HNB - SEN Support Fund'!O:O)+SUMIF('6) HNB - Mainstream Banding'!$A:$A,Summary!$A79,'6) HNB - Mainstream Banding'!I:I)+SUMIF('7) EYB&amp;HNB - EY High Needs'!$A:$A,Summary!$A79,'7) EYB&amp;HNB - EY High Needs'!E:E)+SUMIF('9) PPG 2016-17'!$A:$A,Summary!$A79,'9) PPG 2016-17'!I:I)+SUMIF('10) EFA 2016-17'!$A:$A,Summary!$A79,'10) EFA 2016-17'!H:H)+SUMIF('3) SB - One Off Reserve'!$A:$A,Summary!$A79,'3) SB - One Off Reserve'!F:F)+SUMIF('8) EYB - 2, 3&amp;4 YO'!$A:$A,Summary!$A79,'8) EYB - 2, 3&amp;4 YO'!Q:Q)</f>
        <v>232256.16966363831</v>
      </c>
      <c r="W79" s="87">
        <f>SUMIF('1) SB - All Schools ISB '!$C:$C,Summary!$A79,'1) SB - All Schools ISB '!O:O)+SUMIF('2) SB - Growth Fund'!$A:$A,Summary!$A79,'2) SB - Growth Fund'!K:K)+SUMIF('4) HNB - Special Sch, AP, ARPs'!$A:$A,Summary!$A79,'4) HNB - Special Sch, AP, ARPs'!T:T)+SUMIF('5) HNB - SEN Support Fund'!$A:$A,Summary!$A79,'5) HNB - SEN Support Fund'!P:P)+SUMIF('6) HNB - Mainstream Banding'!$A:$A,Summary!$A79,'6) HNB - Mainstream Banding'!J:J)+SUMIF('7) EYB&amp;HNB - EY High Needs'!$A:$A,Summary!$A79,'7) EYB&amp;HNB - EY High Needs'!F:F)+SUMIF('9) PPG 2016-17'!$A:$A,Summary!$A79,'9) PPG 2016-17'!J:J)+SUMIF('10) EFA 2016-17'!$A:$A,Summary!$A79,'10) EFA 2016-17'!I:I)+SUMIF('3) SB - One Off Reserve'!$A:$A,Summary!$A79,'3) SB - One Off Reserve'!G:G)+SUMIF('8) EYB - 2, 3&amp;4 YO'!$A:$A,Summary!$A79,'8) EYB - 2, 3&amp;4 YO'!R:R)</f>
        <v>232256.16966363831</v>
      </c>
      <c r="X79" s="87">
        <f>SUMIF('1) SB - All Schools ISB '!$C:$C,Summary!$A79,'1) SB - All Schools ISB '!P:P)+SUMIF('2) SB - Growth Fund'!$A:$A,Summary!$A79,'2) SB - Growth Fund'!L:L)+SUMIF('4) HNB - Special Sch, AP, ARPs'!$A:$A,Summary!$A79,'4) HNB - Special Sch, AP, ARPs'!U:U)+SUMIF('5) HNB - SEN Support Fund'!$A:$A,Summary!$A79,'5) HNB - SEN Support Fund'!Q:Q)+SUMIF('6) HNB - Mainstream Banding'!$A:$A,Summary!$A79,'6) HNB - Mainstream Banding'!K:K)+SUMIF('7) EYB&amp;HNB - EY High Needs'!$A:$A,Summary!$A79,'7) EYB&amp;HNB - EY High Needs'!G:G)+SUMIF('9) PPG 2016-17'!$A:$A,Summary!$A79,'9) PPG 2016-17'!K:K)+SUMIF('10) EFA 2016-17'!$A:$A,Summary!$A79,'10) EFA 2016-17'!J:J)+SUMIF('3) SB - One Off Reserve'!$A:$A,Summary!$A79,'3) SB - One Off Reserve'!H:H)+SUMIF('8) EYB - 2, 3&amp;4 YO'!$A:$A,Summary!$A79,'8) EYB - 2, 3&amp;4 YO'!S:S)</f>
        <v>232256.16966363831</v>
      </c>
      <c r="Y79" s="87">
        <f>SUMIF('1) SB - All Schools ISB '!$C:$C,Summary!$A79,'1) SB - All Schools ISB '!Q:Q)+SUMIF('2) SB - Growth Fund'!$A:$A,Summary!$A79,'2) SB - Growth Fund'!M:M)+SUMIF('4) HNB - Special Sch, AP, ARPs'!$A:$A,Summary!$A79,'4) HNB - Special Sch, AP, ARPs'!V:V)+SUMIF('5) HNB - SEN Support Fund'!$A:$A,Summary!$A79,'5) HNB - SEN Support Fund'!R:R)+SUMIF('6) HNB - Mainstream Banding'!$A:$A,Summary!$A79,'6) HNB - Mainstream Banding'!L:L)+SUMIF('7) EYB&amp;HNB - EY High Needs'!$A:$A,Summary!$A79,'7) EYB&amp;HNB - EY High Needs'!H:H)+SUMIF('9) PPG 2016-17'!$A:$A,Summary!$A79,'9) PPG 2016-17'!L:L)+SUMIF('10) EFA 2016-17'!$A:$A,Summary!$A79,'10) EFA 2016-17'!K:K)+SUMIF('3) SB - One Off Reserve'!$A:$A,Summary!$A79,'3) SB - One Off Reserve'!I:I)+SUMIF('8) EYB - 2, 3&amp;4 YO'!$A:$A,Summary!$A79,'8) EYB - 2, 3&amp;4 YO'!T:T)</f>
        <v>232256.16966363831</v>
      </c>
      <c r="Z79" s="87">
        <f>SUMIF('1) SB - All Schools ISB '!$C:$C,Summary!$A79,'1) SB - All Schools ISB '!R:R)+SUMIF('2) SB - Growth Fund'!$A:$A,Summary!$A79,'2) SB - Growth Fund'!N:N)+SUMIF('4) HNB - Special Sch, AP, ARPs'!$A:$A,Summary!$A79,'4) HNB - Special Sch, AP, ARPs'!W:W)+SUMIF('5) HNB - SEN Support Fund'!$A:$A,Summary!$A79,'5) HNB - SEN Support Fund'!S:S)+SUMIF('6) HNB - Mainstream Banding'!$A:$A,Summary!$A79,'6) HNB - Mainstream Banding'!M:M)+SUMIF('7) EYB&amp;HNB - EY High Needs'!$A:$A,Summary!$A79,'7) EYB&amp;HNB - EY High Needs'!I:I)+SUMIF('9) PPG 2016-17'!$A:$A,Summary!$A79,'9) PPG 2016-17'!M:M)+SUMIF('10) EFA 2016-17'!$A:$A,Summary!$A79,'10) EFA 2016-17'!L:L)+SUMIF('3) SB - One Off Reserve'!$A:$A,Summary!$A79,'3) SB - One Off Reserve'!J:J)+SUMIF('8) EYB - 2, 3&amp;4 YO'!$A:$A,Summary!$A79,'8) EYB - 2, 3&amp;4 YO'!U:U)</f>
        <v>232256.16966363831</v>
      </c>
      <c r="AA79" s="87">
        <f>SUMIF('1) SB - All Schools ISB '!$C:$C,Summary!$A79,'1) SB - All Schools ISB '!S:S)+SUMIF('2) SB - Growth Fund'!$A:$A,Summary!$A79,'2) SB - Growth Fund'!O:O)+SUMIF('4) HNB - Special Sch, AP, ARPs'!$A:$A,Summary!$A79,'4) HNB - Special Sch, AP, ARPs'!X:X)+SUMIF('5) HNB - SEN Support Fund'!$A:$A,Summary!$A79,'5) HNB - SEN Support Fund'!T:T)+SUMIF('6) HNB - Mainstream Banding'!$A:$A,Summary!$A79,'6) HNB - Mainstream Banding'!N:N)+SUMIF('7) EYB&amp;HNB - EY High Needs'!$A:$A,Summary!$A79,'7) EYB&amp;HNB - EY High Needs'!J:J)+SUMIF('9) PPG 2016-17'!$A:$A,Summary!$A79,'9) PPG 2016-17'!N:N)+SUMIF('10) EFA 2016-17'!$A:$A,Summary!$A79,'10) EFA 2016-17'!M:M)+SUMIF('3) SB - One Off Reserve'!$A:$A,Summary!$A79,'3) SB - One Off Reserve'!K:K)+SUMIF('8) EYB - 2, 3&amp;4 YO'!$A:$A,Summary!$A79,'8) EYB - 2, 3&amp;4 YO'!V:V)</f>
        <v>232256.16966363831</v>
      </c>
      <c r="AB79" s="87">
        <f>SUMIF('1) SB - All Schools ISB '!$C:$C,Summary!$A79,'1) SB - All Schools ISB '!T:T)+SUMIF('2) SB - Growth Fund'!$A:$A,Summary!$A79,'2) SB - Growth Fund'!P:P)+SUMIF('4) HNB - Special Sch, AP, ARPs'!$A:$A,Summary!$A79,'4) HNB - Special Sch, AP, ARPs'!Y:Y)+SUMIF('5) HNB - SEN Support Fund'!$A:$A,Summary!$A79,'5) HNB - SEN Support Fund'!U:U)+SUMIF('6) HNB - Mainstream Banding'!$A:$A,Summary!$A79,'6) HNB - Mainstream Banding'!O:O)+SUMIF('7) EYB&amp;HNB - EY High Needs'!$A:$A,Summary!$A79,'7) EYB&amp;HNB - EY High Needs'!K:K)+SUMIF('9) PPG 2016-17'!$A:$A,Summary!$A79,'9) PPG 2016-17'!O:O)+SUMIF('10) EFA 2016-17'!$A:$A,Summary!$A79,'10) EFA 2016-17'!N:N)+SUMIF('3) SB - One Off Reserve'!$A:$A,Summary!$A79,'3) SB - One Off Reserve'!L:L)+SUMIF('8) EYB - 2, 3&amp;4 YO'!$A:$A,Summary!$A79,'8) EYB - 2, 3&amp;4 YO'!W:W)</f>
        <v>232256.16966363831</v>
      </c>
      <c r="AC79" s="87">
        <f>SUMIF('1) SB - All Schools ISB '!$C:$C,Summary!$A79,'1) SB - All Schools ISB '!U:U)+SUMIF('2) SB - Growth Fund'!$A:$A,Summary!$A79,'2) SB - Growth Fund'!Q:Q)+SUMIF('4) HNB - Special Sch, AP, ARPs'!$A:$A,Summary!$A79,'4) HNB - Special Sch, AP, ARPs'!Z:Z)+SUMIF('5) HNB - SEN Support Fund'!$A:$A,Summary!$A79,'5) HNB - SEN Support Fund'!V:V)+SUMIF('6) HNB - Mainstream Banding'!$A:$A,Summary!$A79,'6) HNB - Mainstream Banding'!P:P)+SUMIF('7) EYB&amp;HNB - EY High Needs'!$A:$A,Summary!$A79,'7) EYB&amp;HNB - EY High Needs'!L:L)+SUMIF('9) PPG 2016-17'!$A:$A,Summary!$A79,'9) PPG 2016-17'!P:P)+SUMIF('10) EFA 2016-17'!$A:$A,Summary!$A79,'10) EFA 2016-17'!O:O)+SUMIF('3) SB - One Off Reserve'!$A:$A,Summary!$A79,'3) SB - One Off Reserve'!M:M)+SUMIF('8) EYB - 2, 3&amp;4 YO'!$A:$A,Summary!$A79,'8) EYB - 2, 3&amp;4 YO'!X:X)</f>
        <v>232256.16966363831</v>
      </c>
      <c r="AD79" s="87">
        <f>SUMIF('1) SB - All Schools ISB '!$C:$C,Summary!$A79,'1) SB - All Schools ISB '!V:V)+SUMIF('2) SB - Growth Fund'!$A:$A,Summary!$A79,'2) SB - Growth Fund'!R:R)+SUMIF('4) HNB - Special Sch, AP, ARPs'!$A:$A,Summary!$A79,'4) HNB - Special Sch, AP, ARPs'!AA:AA)+SUMIF('5) HNB - SEN Support Fund'!$A:$A,Summary!$A79,'5) HNB - SEN Support Fund'!W:W)+SUMIF('6) HNB - Mainstream Banding'!$A:$A,Summary!$A79,'6) HNB - Mainstream Banding'!Q:Q)+SUMIF('7) EYB&amp;HNB - EY High Needs'!$A:$A,Summary!$A79,'7) EYB&amp;HNB - EY High Needs'!M:M)+SUMIF('9) PPG 2016-17'!$A:$A,Summary!$A79,'9) PPG 2016-17'!Q:Q)+SUMIF('10) EFA 2016-17'!$A:$A,Summary!$A79,'10) EFA 2016-17'!P:P)+SUMIF('3) SB - One Off Reserve'!$A:$A,Summary!$A79,'3) SB - One Off Reserve'!N:N)+SUMIF('8) EYB - 2, 3&amp;4 YO'!$A:$A,Summary!$A79,'8) EYB - 2, 3&amp;4 YO'!Y:Y)</f>
        <v>232256.16966363831</v>
      </c>
      <c r="AE79" s="87">
        <f>SUMIF('1) SB - All Schools ISB '!$C:$C,Summary!$A79,'1) SB - All Schools ISB '!W:W)+SUMIF('2) SB - Growth Fund'!$A:$A,Summary!$A79,'2) SB - Growth Fund'!S:S)+SUMIF('4) HNB - Special Sch, AP, ARPs'!$A:$A,Summary!$A79,'4) HNB - Special Sch, AP, ARPs'!AB:AB)+SUMIF('5) HNB - SEN Support Fund'!$A:$A,Summary!$A79,'5) HNB - SEN Support Fund'!X:X)+SUMIF('6) HNB - Mainstream Banding'!$A:$A,Summary!$A79,'6) HNB - Mainstream Banding'!R:R)+SUMIF('7) EYB&amp;HNB - EY High Needs'!$A:$A,Summary!$A79,'7) EYB&amp;HNB - EY High Needs'!N:N)+SUMIF('9) PPG 2016-17'!$A:$A,Summary!$A79,'9) PPG 2016-17'!R:R)+SUMIF('10) EFA 2016-17'!$A:$A,Summary!$A79,'10) EFA 2016-17'!Q:Q)+SUMIF('3) SB - One Off Reserve'!$A:$A,Summary!$A79,'3) SB - One Off Reserve'!O:O)+SUMIF('8) EYB - 2, 3&amp;4 YO'!$A:$A,Summary!$A79,'8) EYB - 2, 3&amp;4 YO'!Z:Z)</f>
        <v>95634.893390909885</v>
      </c>
      <c r="AG79" s="96">
        <v>2955488.8578000669</v>
      </c>
      <c r="AH79" s="223">
        <v>2955488.8578000669</v>
      </c>
      <c r="AI79" s="223">
        <f t="shared" si="8"/>
        <v>2955488.8578000669</v>
      </c>
      <c r="AJ79" s="56">
        <f t="shared" si="9"/>
        <v>0</v>
      </c>
    </row>
    <row r="80" spans="1:36" ht="15" x14ac:dyDescent="0.25">
      <c r="A80" s="7">
        <v>3072154</v>
      </c>
      <c r="B80" s="37" t="s">
        <v>341</v>
      </c>
      <c r="C80" s="96">
        <f>SUMIF('1) SB - All Schools ISB '!C:C,Summary!A80,'1) SB - All Schools ISB '!K:K)</f>
        <v>1935510.2303023087</v>
      </c>
      <c r="D80" s="41">
        <f>SUMIF('4) HNB - Special Sch, AP, ARPs'!A:A,Summary!A80,'4) HNB - Special Sch, AP, ARPs'!C:C)</f>
        <v>0</v>
      </c>
      <c r="E80" s="90">
        <f t="shared" si="5"/>
        <v>1935510.2303023087</v>
      </c>
      <c r="F80" s="88"/>
      <c r="G80" s="91">
        <f>SUMIF('6) HNB - Mainstream Banding'!A:A,Summary!A80,'6) HNB - Mainstream Banding'!E:E)</f>
        <v>106201.64</v>
      </c>
      <c r="H80" s="41">
        <f>SUMIF('4) HNB - Special Sch, AP, ARPs'!A:A,Summary!A80,'4) HNB - Special Sch, AP, ARPs'!E:E)+SUMIF('4) HNB - Special Sch, AP, ARPs'!A:A,Summary!A80,'4) HNB - Special Sch, AP, ARPs'!F:F)</f>
        <v>0</v>
      </c>
      <c r="I80" s="41">
        <f>SUMIF('5) HNB - SEN Support Fund'!A:A,Summary!A80,'5) HNB - SEN Support Fund'!L:L)</f>
        <v>31007</v>
      </c>
      <c r="J80" s="41"/>
      <c r="K80" s="96">
        <f>SUMIF('8) EYB - 2, 3&amp;4 YO'!A:A,A80,'8) EYB - 2, 3&amp;4 YO'!N:N)</f>
        <v>128608.99999999997</v>
      </c>
      <c r="L80" s="96">
        <f>SUMIF('2) SB - Growth Fund'!A:A,Summary!A80,'2) SB - Growth Fund'!G:G)</f>
        <v>0</v>
      </c>
      <c r="M80" s="96">
        <f>SUMIF('3) SB - One Off Reserve'!A:A,Summary!A80,'3) SB - One Off Reserve'!D:D)</f>
        <v>4750.2678551074841</v>
      </c>
      <c r="N80" s="96">
        <f>SUMIF('10) EFA 2016-17'!A:A,Summary!A80,'10) EFA 2016-17'!C:C)</f>
        <v>0</v>
      </c>
      <c r="O80" s="96">
        <f>SUMIF('10) EFA 2016-17'!A:A,Summary!A80,'10) EFA 2016-17'!D:D)</f>
        <v>0</v>
      </c>
      <c r="P80" s="96">
        <f>SUMIF('9) PPG 2016-17'!A:A,Summary!A80,'9) PPG 2016-17'!F:F)</f>
        <v>191540</v>
      </c>
      <c r="Q80" s="96">
        <f t="shared" si="6"/>
        <v>462107.90785510751</v>
      </c>
      <c r="R80" s="88"/>
      <c r="S80" s="96">
        <f t="shared" si="7"/>
        <v>2397618.1381574161</v>
      </c>
      <c r="T80" s="87">
        <f>SUMIF('1) SB - All Schools ISB '!$C:$C,Summary!$A80,'1) SB - All Schools ISB '!L:L)+SUMIF('2) SB - Growth Fund'!$A:$A,Summary!$A80,'2) SB - Growth Fund'!H:H)+SUMIF('4) HNB - Special Sch, AP, ARPs'!$A:$A,Summary!$A80,'4) HNB - Special Sch, AP, ARPs'!Q:Q)+SUMIF('5) HNB - SEN Support Fund'!$A:$A,Summary!$A80,'5) HNB - SEN Support Fund'!M:M)+SUMIF('6) HNB - Mainstream Banding'!$A:$A,Summary!$A80,'6) HNB - Mainstream Banding'!G:G)+SUMIF('7) EYB&amp;HNB - EY High Needs'!$A:$A,Summary!$A80,'7) EYB&amp;HNB - EY High Needs'!C:C)+SUMIF('9) PPG 2016-17'!$A:$A,Summary!$A80,'9) PPG 2016-17'!G:G)+SUMIF('10) EFA 2016-17'!$A:$A,Summary!$A80,'10) EFA 2016-17'!F:F)+SUMIF('3) SB - One Off Reserve'!$A:$A,Summary!$A80,'3) SB - One Off Reserve'!D:D)+SUMIF('8) EYB - 2, 3&amp;4 YO'!$A:$A,Summary!$A80,'8) EYB - 2, 3&amp;4 YO'!O:O)</f>
        <v>279930.07293987297</v>
      </c>
      <c r="U80" s="87">
        <f>SUMIF('1) SB - All Schools ISB '!$C:$C,Summary!$A80,'1) SB - All Schools ISB '!M:M)+SUMIF('2) SB - Growth Fund'!$A:$A,Summary!$A80,'2) SB - Growth Fund'!I:I)+SUMIF('4) HNB - Special Sch, AP, ARPs'!$A:$A,Summary!$A80,'4) HNB - Special Sch, AP, ARPs'!R:R)+SUMIF('5) HNB - SEN Support Fund'!$A:$A,Summary!$A80,'5) HNB - SEN Support Fund'!N:N)+SUMIF('6) HNB - Mainstream Banding'!$A:$A,Summary!$A80,'6) HNB - Mainstream Banding'!H:H)+SUMIF('7) EYB&amp;HNB - EY High Needs'!$A:$A,Summary!$A80,'7) EYB&amp;HNB - EY High Needs'!D:D)+SUMIF('9) PPG 2016-17'!$A:$A,Summary!$A80,'9) PPG 2016-17'!H:H)+SUMIF('10) EFA 2016-17'!$A:$A,Summary!$A80,'10) EFA 2016-17'!G:G)+SUMIF('3) SB - One Off Reserve'!$A:$A,Summary!$A80,'3) SB - One Off Reserve'!E:E)+SUMIF('8) EYB - 2, 3&amp;4 YO'!$A:$A,Summary!$A80,'8) EYB - 2, 3&amp;4 YO'!P:P)</f>
        <v>203393.76897569624</v>
      </c>
      <c r="V80" s="87">
        <f>SUMIF('1) SB - All Schools ISB '!$C:$C,Summary!$A80,'1) SB - All Schools ISB '!N:N)+SUMIF('2) SB - Growth Fund'!$A:$A,Summary!$A80,'2) SB - Growth Fund'!J:J)+SUMIF('4) HNB - Special Sch, AP, ARPs'!$A:$A,Summary!$A80,'4) HNB - Special Sch, AP, ARPs'!S:S)+SUMIF('5) HNB - SEN Support Fund'!$A:$A,Summary!$A80,'5) HNB - SEN Support Fund'!O:O)+SUMIF('6) HNB - Mainstream Banding'!$A:$A,Summary!$A80,'6) HNB - Mainstream Banding'!I:I)+SUMIF('7) EYB&amp;HNB - EY High Needs'!$A:$A,Summary!$A80,'7) EYB&amp;HNB - EY High Needs'!E:E)+SUMIF('9) PPG 2016-17'!$A:$A,Summary!$A80,'9) PPG 2016-17'!I:I)+SUMIF('10) EFA 2016-17'!$A:$A,Summary!$A80,'10) EFA 2016-17'!H:H)+SUMIF('3) SB - One Off Reserve'!$A:$A,Summary!$A80,'3) SB - One Off Reserve'!F:F)+SUMIF('8) EYB - 2, 3&amp;4 YO'!$A:$A,Summary!$A80,'8) EYB - 2, 3&amp;4 YO'!Q:Q)</f>
        <v>203393.76897569624</v>
      </c>
      <c r="W80" s="87">
        <f>SUMIF('1) SB - All Schools ISB '!$C:$C,Summary!$A80,'1) SB - All Schools ISB '!O:O)+SUMIF('2) SB - Growth Fund'!$A:$A,Summary!$A80,'2) SB - Growth Fund'!K:K)+SUMIF('4) HNB - Special Sch, AP, ARPs'!$A:$A,Summary!$A80,'4) HNB - Special Sch, AP, ARPs'!T:T)+SUMIF('5) HNB - SEN Support Fund'!$A:$A,Summary!$A80,'5) HNB - SEN Support Fund'!P:P)+SUMIF('6) HNB - Mainstream Banding'!$A:$A,Summary!$A80,'6) HNB - Mainstream Banding'!J:J)+SUMIF('7) EYB&amp;HNB - EY High Needs'!$A:$A,Summary!$A80,'7) EYB&amp;HNB - EY High Needs'!F:F)+SUMIF('9) PPG 2016-17'!$A:$A,Summary!$A80,'9) PPG 2016-17'!J:J)+SUMIF('10) EFA 2016-17'!$A:$A,Summary!$A80,'10) EFA 2016-17'!I:I)+SUMIF('3) SB - One Off Reserve'!$A:$A,Summary!$A80,'3) SB - One Off Reserve'!G:G)+SUMIF('8) EYB - 2, 3&amp;4 YO'!$A:$A,Summary!$A80,'8) EYB - 2, 3&amp;4 YO'!R:R)</f>
        <v>203393.76897569624</v>
      </c>
      <c r="X80" s="87">
        <f>SUMIF('1) SB - All Schools ISB '!$C:$C,Summary!$A80,'1) SB - All Schools ISB '!P:P)+SUMIF('2) SB - Growth Fund'!$A:$A,Summary!$A80,'2) SB - Growth Fund'!L:L)+SUMIF('4) HNB - Special Sch, AP, ARPs'!$A:$A,Summary!$A80,'4) HNB - Special Sch, AP, ARPs'!U:U)+SUMIF('5) HNB - SEN Support Fund'!$A:$A,Summary!$A80,'5) HNB - SEN Support Fund'!Q:Q)+SUMIF('6) HNB - Mainstream Banding'!$A:$A,Summary!$A80,'6) HNB - Mainstream Banding'!K:K)+SUMIF('7) EYB&amp;HNB - EY High Needs'!$A:$A,Summary!$A80,'7) EYB&amp;HNB - EY High Needs'!G:G)+SUMIF('9) PPG 2016-17'!$A:$A,Summary!$A80,'9) PPG 2016-17'!K:K)+SUMIF('10) EFA 2016-17'!$A:$A,Summary!$A80,'10) EFA 2016-17'!J:J)+SUMIF('3) SB - One Off Reserve'!$A:$A,Summary!$A80,'3) SB - One Off Reserve'!H:H)+SUMIF('8) EYB - 2, 3&amp;4 YO'!$A:$A,Summary!$A80,'8) EYB - 2, 3&amp;4 YO'!S:S)</f>
        <v>203393.76897569624</v>
      </c>
      <c r="Y80" s="87">
        <f>SUMIF('1) SB - All Schools ISB '!$C:$C,Summary!$A80,'1) SB - All Schools ISB '!Q:Q)+SUMIF('2) SB - Growth Fund'!$A:$A,Summary!$A80,'2) SB - Growth Fund'!M:M)+SUMIF('4) HNB - Special Sch, AP, ARPs'!$A:$A,Summary!$A80,'4) HNB - Special Sch, AP, ARPs'!V:V)+SUMIF('5) HNB - SEN Support Fund'!$A:$A,Summary!$A80,'5) HNB - SEN Support Fund'!R:R)+SUMIF('6) HNB - Mainstream Banding'!$A:$A,Summary!$A80,'6) HNB - Mainstream Banding'!L:L)+SUMIF('7) EYB&amp;HNB - EY High Needs'!$A:$A,Summary!$A80,'7) EYB&amp;HNB - EY High Needs'!H:H)+SUMIF('9) PPG 2016-17'!$A:$A,Summary!$A80,'9) PPG 2016-17'!L:L)+SUMIF('10) EFA 2016-17'!$A:$A,Summary!$A80,'10) EFA 2016-17'!K:K)+SUMIF('3) SB - One Off Reserve'!$A:$A,Summary!$A80,'3) SB - One Off Reserve'!I:I)+SUMIF('8) EYB - 2, 3&amp;4 YO'!$A:$A,Summary!$A80,'8) EYB - 2, 3&amp;4 YO'!T:T)</f>
        <v>203393.76897569624</v>
      </c>
      <c r="Z80" s="87">
        <f>SUMIF('1) SB - All Schools ISB '!$C:$C,Summary!$A80,'1) SB - All Schools ISB '!R:R)+SUMIF('2) SB - Growth Fund'!$A:$A,Summary!$A80,'2) SB - Growth Fund'!N:N)+SUMIF('4) HNB - Special Sch, AP, ARPs'!$A:$A,Summary!$A80,'4) HNB - Special Sch, AP, ARPs'!W:W)+SUMIF('5) HNB - SEN Support Fund'!$A:$A,Summary!$A80,'5) HNB - SEN Support Fund'!S:S)+SUMIF('6) HNB - Mainstream Banding'!$A:$A,Summary!$A80,'6) HNB - Mainstream Banding'!M:M)+SUMIF('7) EYB&amp;HNB - EY High Needs'!$A:$A,Summary!$A80,'7) EYB&amp;HNB - EY High Needs'!I:I)+SUMIF('9) PPG 2016-17'!$A:$A,Summary!$A80,'9) PPG 2016-17'!M:M)+SUMIF('10) EFA 2016-17'!$A:$A,Summary!$A80,'10) EFA 2016-17'!L:L)+SUMIF('3) SB - One Off Reserve'!$A:$A,Summary!$A80,'3) SB - One Off Reserve'!J:J)+SUMIF('8) EYB - 2, 3&amp;4 YO'!$A:$A,Summary!$A80,'8) EYB - 2, 3&amp;4 YO'!U:U)</f>
        <v>203393.76897569624</v>
      </c>
      <c r="AA80" s="87">
        <f>SUMIF('1) SB - All Schools ISB '!$C:$C,Summary!$A80,'1) SB - All Schools ISB '!S:S)+SUMIF('2) SB - Growth Fund'!$A:$A,Summary!$A80,'2) SB - Growth Fund'!O:O)+SUMIF('4) HNB - Special Sch, AP, ARPs'!$A:$A,Summary!$A80,'4) HNB - Special Sch, AP, ARPs'!X:X)+SUMIF('5) HNB - SEN Support Fund'!$A:$A,Summary!$A80,'5) HNB - SEN Support Fund'!T:T)+SUMIF('6) HNB - Mainstream Banding'!$A:$A,Summary!$A80,'6) HNB - Mainstream Banding'!N:N)+SUMIF('7) EYB&amp;HNB - EY High Needs'!$A:$A,Summary!$A80,'7) EYB&amp;HNB - EY High Needs'!J:J)+SUMIF('9) PPG 2016-17'!$A:$A,Summary!$A80,'9) PPG 2016-17'!N:N)+SUMIF('10) EFA 2016-17'!$A:$A,Summary!$A80,'10) EFA 2016-17'!M:M)+SUMIF('3) SB - One Off Reserve'!$A:$A,Summary!$A80,'3) SB - One Off Reserve'!K:K)+SUMIF('8) EYB - 2, 3&amp;4 YO'!$A:$A,Summary!$A80,'8) EYB - 2, 3&amp;4 YO'!V:V)</f>
        <v>203393.76897569624</v>
      </c>
      <c r="AB80" s="87">
        <f>SUMIF('1) SB - All Schools ISB '!$C:$C,Summary!$A80,'1) SB - All Schools ISB '!T:T)+SUMIF('2) SB - Growth Fund'!$A:$A,Summary!$A80,'2) SB - Growth Fund'!P:P)+SUMIF('4) HNB - Special Sch, AP, ARPs'!$A:$A,Summary!$A80,'4) HNB - Special Sch, AP, ARPs'!Y:Y)+SUMIF('5) HNB - SEN Support Fund'!$A:$A,Summary!$A80,'5) HNB - SEN Support Fund'!U:U)+SUMIF('6) HNB - Mainstream Banding'!$A:$A,Summary!$A80,'6) HNB - Mainstream Banding'!O:O)+SUMIF('7) EYB&amp;HNB - EY High Needs'!$A:$A,Summary!$A80,'7) EYB&amp;HNB - EY High Needs'!K:K)+SUMIF('9) PPG 2016-17'!$A:$A,Summary!$A80,'9) PPG 2016-17'!O:O)+SUMIF('10) EFA 2016-17'!$A:$A,Summary!$A80,'10) EFA 2016-17'!N:N)+SUMIF('3) SB - One Off Reserve'!$A:$A,Summary!$A80,'3) SB - One Off Reserve'!L:L)+SUMIF('8) EYB - 2, 3&amp;4 YO'!$A:$A,Summary!$A80,'8) EYB - 2, 3&amp;4 YO'!W:W)</f>
        <v>203393.76897569624</v>
      </c>
      <c r="AC80" s="87">
        <f>SUMIF('1) SB - All Schools ISB '!$C:$C,Summary!$A80,'1) SB - All Schools ISB '!U:U)+SUMIF('2) SB - Growth Fund'!$A:$A,Summary!$A80,'2) SB - Growth Fund'!Q:Q)+SUMIF('4) HNB - Special Sch, AP, ARPs'!$A:$A,Summary!$A80,'4) HNB - Special Sch, AP, ARPs'!Z:Z)+SUMIF('5) HNB - SEN Support Fund'!$A:$A,Summary!$A80,'5) HNB - SEN Support Fund'!V:V)+SUMIF('6) HNB - Mainstream Banding'!$A:$A,Summary!$A80,'6) HNB - Mainstream Banding'!P:P)+SUMIF('7) EYB&amp;HNB - EY High Needs'!$A:$A,Summary!$A80,'7) EYB&amp;HNB - EY High Needs'!L:L)+SUMIF('9) PPG 2016-17'!$A:$A,Summary!$A80,'9) PPG 2016-17'!P:P)+SUMIF('10) EFA 2016-17'!$A:$A,Summary!$A80,'10) EFA 2016-17'!O:O)+SUMIF('3) SB - One Off Reserve'!$A:$A,Summary!$A80,'3) SB - One Off Reserve'!M:M)+SUMIF('8) EYB - 2, 3&amp;4 YO'!$A:$A,Summary!$A80,'8) EYB - 2, 3&amp;4 YO'!X:X)</f>
        <v>203393.76897569624</v>
      </c>
      <c r="AD80" s="87">
        <f>SUMIF('1) SB - All Schools ISB '!$C:$C,Summary!$A80,'1) SB - All Schools ISB '!V:V)+SUMIF('2) SB - Growth Fund'!$A:$A,Summary!$A80,'2) SB - Growth Fund'!R:R)+SUMIF('4) HNB - Special Sch, AP, ARPs'!$A:$A,Summary!$A80,'4) HNB - Special Sch, AP, ARPs'!AA:AA)+SUMIF('5) HNB - SEN Support Fund'!$A:$A,Summary!$A80,'5) HNB - SEN Support Fund'!W:W)+SUMIF('6) HNB - Mainstream Banding'!$A:$A,Summary!$A80,'6) HNB - Mainstream Banding'!Q:Q)+SUMIF('7) EYB&amp;HNB - EY High Needs'!$A:$A,Summary!$A80,'7) EYB&amp;HNB - EY High Needs'!M:M)+SUMIF('9) PPG 2016-17'!$A:$A,Summary!$A80,'9) PPG 2016-17'!Q:Q)+SUMIF('10) EFA 2016-17'!$A:$A,Summary!$A80,'10) EFA 2016-17'!P:P)+SUMIF('3) SB - One Off Reserve'!$A:$A,Summary!$A80,'3) SB - One Off Reserve'!N:N)+SUMIF('8) EYB - 2, 3&amp;4 YO'!$A:$A,Summary!$A80,'8) EYB - 2, 3&amp;4 YO'!Y:Y)</f>
        <v>203393.76897569624</v>
      </c>
      <c r="AE80" s="87">
        <f>SUMIF('1) SB - All Schools ISB '!$C:$C,Summary!$A80,'1) SB - All Schools ISB '!W:W)+SUMIF('2) SB - Growth Fund'!$A:$A,Summary!$A80,'2) SB - Growth Fund'!S:S)+SUMIF('4) HNB - Special Sch, AP, ARPs'!$A:$A,Summary!$A80,'4) HNB - Special Sch, AP, ARPs'!AB:AB)+SUMIF('5) HNB - SEN Support Fund'!$A:$A,Summary!$A80,'5) HNB - SEN Support Fund'!X:X)+SUMIF('6) HNB - Mainstream Banding'!$A:$A,Summary!$A80,'6) HNB - Mainstream Banding'!R:R)+SUMIF('7) EYB&amp;HNB - EY High Needs'!$A:$A,Summary!$A80,'7) EYB&amp;HNB - EY High Needs'!N:N)+SUMIF('9) PPG 2016-17'!$A:$A,Summary!$A80,'9) PPG 2016-17'!R:R)+SUMIF('10) EFA 2016-17'!$A:$A,Summary!$A80,'10) EFA 2016-17'!Q:Q)+SUMIF('3) SB - One Off Reserve'!$A:$A,Summary!$A80,'3) SB - One Off Reserve'!O:O)+SUMIF('8) EYB - 2, 3&amp;4 YO'!$A:$A,Summary!$A80,'8) EYB - 2, 3&amp;4 YO'!Z:Z)</f>
        <v>83750.375460580806</v>
      </c>
      <c r="AG80" s="96">
        <v>2397618.1381574161</v>
      </c>
      <c r="AH80" s="223">
        <v>2397618.1381574161</v>
      </c>
      <c r="AI80" s="223">
        <f t="shared" si="8"/>
        <v>2397618.1381574161</v>
      </c>
      <c r="AJ80" s="56">
        <f t="shared" si="9"/>
        <v>0</v>
      </c>
    </row>
    <row r="81" spans="1:36" ht="15" x14ac:dyDescent="0.25">
      <c r="A81" s="7">
        <v>3077013</v>
      </c>
      <c r="B81" s="37" t="s">
        <v>173</v>
      </c>
      <c r="C81" s="96">
        <f>SUMIF('1) SB - All Schools ISB '!C:C,Summary!A81,'1) SB - All Schools ISB '!K:K)</f>
        <v>0</v>
      </c>
      <c r="D81" s="41">
        <f>SUMIF('4) HNB - Special Sch, AP, ARPs'!A:A,Summary!A81,'4) HNB - Special Sch, AP, ARPs'!C:C)</f>
        <v>1036666.6666666667</v>
      </c>
      <c r="E81" s="90">
        <f t="shared" si="5"/>
        <v>1036666.6666666667</v>
      </c>
      <c r="F81" s="88"/>
      <c r="G81" s="91">
        <f>SUMIF('6) HNB - Mainstream Banding'!A:A,Summary!A81,'6) HNB - Mainstream Banding'!E:E)</f>
        <v>0</v>
      </c>
      <c r="H81" s="41">
        <f>SUMIF('4) HNB - Special Sch, AP, ARPs'!A:A,Summary!A81,'4) HNB - Special Sch, AP, ARPs'!E:E)+SUMIF('4) HNB - Special Sch, AP, ARPs'!A:A,Summary!A81,'4) HNB - Special Sch, AP, ARPs'!F:F)-N81</f>
        <v>1927971.3409489642</v>
      </c>
      <c r="I81" s="41">
        <f>SUMIF('5) HNB - SEN Support Fund'!A:A,Summary!A81,'5) HNB - SEN Support Fund'!L:L)</f>
        <v>0</v>
      </c>
      <c r="J81" s="41"/>
      <c r="K81" s="96">
        <f>SUMIF('8) EYB - 2, 3&amp;4 YO'!A:A,A81,'8) EYB - 2, 3&amp;4 YO'!N:N)</f>
        <v>0</v>
      </c>
      <c r="L81" s="96">
        <f>SUMIF('2) SB - Growth Fund'!A:A,Summary!A81,'2) SB - Growth Fund'!G:G)</f>
        <v>0</v>
      </c>
      <c r="M81" s="96">
        <f>SUMIF('3) SB - One Off Reserve'!A:A,Summary!A81,'3) SB - One Off Reserve'!D:D)</f>
        <v>0</v>
      </c>
      <c r="N81" s="96">
        <f>SUMIF('10) EFA 2016-17'!A:A,Summary!A81,'10) EFA 2016-17'!C:C)</f>
        <v>0</v>
      </c>
      <c r="O81" s="96">
        <f>SUMIF('10) EFA 2016-17'!A:A,Summary!A81,'10) EFA 2016-17'!D:D)</f>
        <v>0</v>
      </c>
      <c r="P81" s="96">
        <f>SUMIF('9) PPG 2016-17'!A:A,Summary!A81,'9) PPG 2016-17'!F:F)</f>
        <v>33825</v>
      </c>
      <c r="Q81" s="96">
        <f t="shared" si="6"/>
        <v>1961796.3409489642</v>
      </c>
      <c r="R81" s="88"/>
      <c r="S81" s="96">
        <f t="shared" si="7"/>
        <v>2998463.007615631</v>
      </c>
      <c r="T81" s="87">
        <f>SUMIF('1) SB - All Schools ISB '!$C:$C,Summary!$A81,'1) SB - All Schools ISB '!L:L)+SUMIF('2) SB - Growth Fund'!$A:$A,Summary!$A81,'2) SB - Growth Fund'!H:H)+SUMIF('4) HNB - Special Sch, AP, ARPs'!$A:$A,Summary!$A81,'4) HNB - Special Sch, AP, ARPs'!Q:Q)+SUMIF('5) HNB - SEN Support Fund'!$A:$A,Summary!$A81,'5) HNB - SEN Support Fund'!M:M)+SUMIF('6) HNB - Mainstream Banding'!$A:$A,Summary!$A81,'6) HNB - Mainstream Banding'!G:G)+SUMIF('7) EYB&amp;HNB - EY High Needs'!$A:$A,Summary!$A81,'7) EYB&amp;HNB - EY High Needs'!C:C)+SUMIF('9) PPG 2016-17'!$A:$A,Summary!$A81,'9) PPG 2016-17'!G:G)+SUMIF('10) EFA 2016-17'!$A:$A,Summary!$A81,'10) EFA 2016-17'!F:F)+SUMIF('3) SB - One Off Reserve'!$A:$A,Summary!$A81,'3) SB - One Off Reserve'!D:D)+SUMIF('8) EYB - 2, 3&amp;4 YO'!$A:$A,Summary!$A81,'8) EYB - 2, 3&amp;4 YO'!O:O)</f>
        <v>1040556.5416666667</v>
      </c>
      <c r="U81" s="87">
        <f>SUMIF('1) SB - All Schools ISB '!$C:$C,Summary!$A81,'1) SB - All Schools ISB '!M:M)+SUMIF('2) SB - Growth Fund'!$A:$A,Summary!$A81,'2) SB - Growth Fund'!I:I)+SUMIF('4) HNB - Special Sch, AP, ARPs'!$A:$A,Summary!$A81,'4) HNB - Special Sch, AP, ARPs'!R:R)+SUMIF('5) HNB - SEN Support Fund'!$A:$A,Summary!$A81,'5) HNB - SEN Support Fund'!N:N)+SUMIF('6) HNB - Mainstream Banding'!$A:$A,Summary!$A81,'6) HNB - Mainstream Banding'!H:H)+SUMIF('7) EYB&amp;HNB - EY High Needs'!$A:$A,Summary!$A81,'7) EYB&amp;HNB - EY High Needs'!D:D)+SUMIF('9) PPG 2016-17'!$A:$A,Summary!$A81,'9) PPG 2016-17'!H:H)+SUMIF('10) EFA 2016-17'!$A:$A,Summary!$A81,'10) EFA 2016-17'!G:G)+SUMIF('3) SB - One Off Reserve'!$A:$A,Summary!$A81,'3) SB - One Off Reserve'!E:E)+SUMIF('8) EYB - 2, 3&amp;4 YO'!$A:$A,Summary!$A81,'8) EYB - 2, 3&amp;4 YO'!P:P)</f>
        <v>324203.68182482739</v>
      </c>
      <c r="V81" s="87">
        <f>SUMIF('1) SB - All Schools ISB '!$C:$C,Summary!$A81,'1) SB - All Schools ISB '!N:N)+SUMIF('2) SB - Growth Fund'!$A:$A,Summary!$A81,'2) SB - Growth Fund'!J:J)+SUMIF('4) HNB - Special Sch, AP, ARPs'!$A:$A,Summary!$A81,'4) HNB - Special Sch, AP, ARPs'!S:S)+SUMIF('5) HNB - SEN Support Fund'!$A:$A,Summary!$A81,'5) HNB - SEN Support Fund'!O:O)+SUMIF('6) HNB - Mainstream Banding'!$A:$A,Summary!$A81,'6) HNB - Mainstream Banding'!I:I)+SUMIF('7) EYB&amp;HNB - EY High Needs'!$A:$A,Summary!$A81,'7) EYB&amp;HNB - EY High Needs'!E:E)+SUMIF('9) PPG 2016-17'!$A:$A,Summary!$A81,'9) PPG 2016-17'!I:I)+SUMIF('10) EFA 2016-17'!$A:$A,Summary!$A81,'10) EFA 2016-17'!H:H)+SUMIF('3) SB - One Off Reserve'!$A:$A,Summary!$A81,'3) SB - One Off Reserve'!F:F)+SUMIF('8) EYB - 2, 3&amp;4 YO'!$A:$A,Summary!$A81,'8) EYB - 2, 3&amp;4 YO'!Q:Q)</f>
        <v>163539.4034124137</v>
      </c>
      <c r="W81" s="87">
        <f>SUMIF('1) SB - All Schools ISB '!$C:$C,Summary!$A81,'1) SB - All Schools ISB '!O:O)+SUMIF('2) SB - Growth Fund'!$A:$A,Summary!$A81,'2) SB - Growth Fund'!K:K)+SUMIF('4) HNB - Special Sch, AP, ARPs'!$A:$A,Summary!$A81,'4) HNB - Special Sch, AP, ARPs'!T:T)+SUMIF('5) HNB - SEN Support Fund'!$A:$A,Summary!$A81,'5) HNB - SEN Support Fund'!P:P)+SUMIF('6) HNB - Mainstream Banding'!$A:$A,Summary!$A81,'6) HNB - Mainstream Banding'!J:J)+SUMIF('7) EYB&amp;HNB - EY High Needs'!$A:$A,Summary!$A81,'7) EYB&amp;HNB - EY High Needs'!F:F)+SUMIF('9) PPG 2016-17'!$A:$A,Summary!$A81,'9) PPG 2016-17'!J:J)+SUMIF('10) EFA 2016-17'!$A:$A,Summary!$A81,'10) EFA 2016-17'!I:I)+SUMIF('3) SB - One Off Reserve'!$A:$A,Summary!$A81,'3) SB - One Off Reserve'!G:G)+SUMIF('8) EYB - 2, 3&amp;4 YO'!$A:$A,Summary!$A81,'8) EYB - 2, 3&amp;4 YO'!R:R)</f>
        <v>163539.4034124137</v>
      </c>
      <c r="X81" s="87">
        <f>SUMIF('1) SB - All Schools ISB '!$C:$C,Summary!$A81,'1) SB - All Schools ISB '!P:P)+SUMIF('2) SB - Growth Fund'!$A:$A,Summary!$A81,'2) SB - Growth Fund'!L:L)+SUMIF('4) HNB - Special Sch, AP, ARPs'!$A:$A,Summary!$A81,'4) HNB - Special Sch, AP, ARPs'!U:U)+SUMIF('5) HNB - SEN Support Fund'!$A:$A,Summary!$A81,'5) HNB - SEN Support Fund'!Q:Q)+SUMIF('6) HNB - Mainstream Banding'!$A:$A,Summary!$A81,'6) HNB - Mainstream Banding'!K:K)+SUMIF('7) EYB&amp;HNB - EY High Needs'!$A:$A,Summary!$A81,'7) EYB&amp;HNB - EY High Needs'!G:G)+SUMIF('9) PPG 2016-17'!$A:$A,Summary!$A81,'9) PPG 2016-17'!K:K)+SUMIF('10) EFA 2016-17'!$A:$A,Summary!$A81,'10) EFA 2016-17'!J:J)+SUMIF('3) SB - One Off Reserve'!$A:$A,Summary!$A81,'3) SB - One Off Reserve'!H:H)+SUMIF('8) EYB - 2, 3&amp;4 YO'!$A:$A,Summary!$A81,'8) EYB - 2, 3&amp;4 YO'!S:S)</f>
        <v>163539.4034124137</v>
      </c>
      <c r="Y81" s="87">
        <f>SUMIF('1) SB - All Schools ISB '!$C:$C,Summary!$A81,'1) SB - All Schools ISB '!Q:Q)+SUMIF('2) SB - Growth Fund'!$A:$A,Summary!$A81,'2) SB - Growth Fund'!M:M)+SUMIF('4) HNB - Special Sch, AP, ARPs'!$A:$A,Summary!$A81,'4) HNB - Special Sch, AP, ARPs'!V:V)+SUMIF('5) HNB - SEN Support Fund'!$A:$A,Summary!$A81,'5) HNB - SEN Support Fund'!R:R)+SUMIF('6) HNB - Mainstream Banding'!$A:$A,Summary!$A81,'6) HNB - Mainstream Banding'!L:L)+SUMIF('7) EYB&amp;HNB - EY High Needs'!$A:$A,Summary!$A81,'7) EYB&amp;HNB - EY High Needs'!H:H)+SUMIF('9) PPG 2016-17'!$A:$A,Summary!$A81,'9) PPG 2016-17'!L:L)+SUMIF('10) EFA 2016-17'!$A:$A,Summary!$A81,'10) EFA 2016-17'!K:K)+SUMIF('3) SB - One Off Reserve'!$A:$A,Summary!$A81,'3) SB - One Off Reserve'!I:I)+SUMIF('8) EYB - 2, 3&amp;4 YO'!$A:$A,Summary!$A81,'8) EYB - 2, 3&amp;4 YO'!T:T)</f>
        <v>163539.4034124137</v>
      </c>
      <c r="Z81" s="87">
        <f>SUMIF('1) SB - All Schools ISB '!$C:$C,Summary!$A81,'1) SB - All Schools ISB '!R:R)+SUMIF('2) SB - Growth Fund'!$A:$A,Summary!$A81,'2) SB - Growth Fund'!N:N)+SUMIF('4) HNB - Special Sch, AP, ARPs'!$A:$A,Summary!$A81,'4) HNB - Special Sch, AP, ARPs'!W:W)+SUMIF('5) HNB - SEN Support Fund'!$A:$A,Summary!$A81,'5) HNB - SEN Support Fund'!S:S)+SUMIF('6) HNB - Mainstream Banding'!$A:$A,Summary!$A81,'6) HNB - Mainstream Banding'!M:M)+SUMIF('7) EYB&amp;HNB - EY High Needs'!$A:$A,Summary!$A81,'7) EYB&amp;HNB - EY High Needs'!I:I)+SUMIF('9) PPG 2016-17'!$A:$A,Summary!$A81,'9) PPG 2016-17'!M:M)+SUMIF('10) EFA 2016-17'!$A:$A,Summary!$A81,'10) EFA 2016-17'!L:L)+SUMIF('3) SB - One Off Reserve'!$A:$A,Summary!$A81,'3) SB - One Off Reserve'!J:J)+SUMIF('8) EYB - 2, 3&amp;4 YO'!$A:$A,Summary!$A81,'8) EYB - 2, 3&amp;4 YO'!U:U)</f>
        <v>163539.4034124137</v>
      </c>
      <c r="AA81" s="87">
        <f>SUMIF('1) SB - All Schools ISB '!$C:$C,Summary!$A81,'1) SB - All Schools ISB '!S:S)+SUMIF('2) SB - Growth Fund'!$A:$A,Summary!$A81,'2) SB - Growth Fund'!O:O)+SUMIF('4) HNB - Special Sch, AP, ARPs'!$A:$A,Summary!$A81,'4) HNB - Special Sch, AP, ARPs'!X:X)+SUMIF('5) HNB - SEN Support Fund'!$A:$A,Summary!$A81,'5) HNB - SEN Support Fund'!T:T)+SUMIF('6) HNB - Mainstream Banding'!$A:$A,Summary!$A81,'6) HNB - Mainstream Banding'!N:N)+SUMIF('7) EYB&amp;HNB - EY High Needs'!$A:$A,Summary!$A81,'7) EYB&amp;HNB - EY High Needs'!J:J)+SUMIF('9) PPG 2016-17'!$A:$A,Summary!$A81,'9) PPG 2016-17'!N:N)+SUMIF('10) EFA 2016-17'!$A:$A,Summary!$A81,'10) EFA 2016-17'!M:M)+SUMIF('3) SB - One Off Reserve'!$A:$A,Summary!$A81,'3) SB - One Off Reserve'!K:K)+SUMIF('8) EYB - 2, 3&amp;4 YO'!$A:$A,Summary!$A81,'8) EYB - 2, 3&amp;4 YO'!V:V)</f>
        <v>163539.4034124137</v>
      </c>
      <c r="AB81" s="87">
        <f>SUMIF('1) SB - All Schools ISB '!$C:$C,Summary!$A81,'1) SB - All Schools ISB '!T:T)+SUMIF('2) SB - Growth Fund'!$A:$A,Summary!$A81,'2) SB - Growth Fund'!P:P)+SUMIF('4) HNB - Special Sch, AP, ARPs'!$A:$A,Summary!$A81,'4) HNB - Special Sch, AP, ARPs'!Y:Y)+SUMIF('5) HNB - SEN Support Fund'!$A:$A,Summary!$A81,'5) HNB - SEN Support Fund'!U:U)+SUMIF('6) HNB - Mainstream Banding'!$A:$A,Summary!$A81,'6) HNB - Mainstream Banding'!O:O)+SUMIF('7) EYB&amp;HNB - EY High Needs'!$A:$A,Summary!$A81,'7) EYB&amp;HNB - EY High Needs'!K:K)+SUMIF('9) PPG 2016-17'!$A:$A,Summary!$A81,'9) PPG 2016-17'!O:O)+SUMIF('10) EFA 2016-17'!$A:$A,Summary!$A81,'10) EFA 2016-17'!N:N)+SUMIF('3) SB - One Off Reserve'!$A:$A,Summary!$A81,'3) SB - One Off Reserve'!L:L)+SUMIF('8) EYB - 2, 3&amp;4 YO'!$A:$A,Summary!$A81,'8) EYB - 2, 3&amp;4 YO'!W:W)</f>
        <v>163539.4034124137</v>
      </c>
      <c r="AC81" s="87">
        <f>SUMIF('1) SB - All Schools ISB '!$C:$C,Summary!$A81,'1) SB - All Schools ISB '!U:U)+SUMIF('2) SB - Growth Fund'!$A:$A,Summary!$A81,'2) SB - Growth Fund'!Q:Q)+SUMIF('4) HNB - Special Sch, AP, ARPs'!$A:$A,Summary!$A81,'4) HNB - Special Sch, AP, ARPs'!Z:Z)+SUMIF('5) HNB - SEN Support Fund'!$A:$A,Summary!$A81,'5) HNB - SEN Support Fund'!V:V)+SUMIF('6) HNB - Mainstream Banding'!$A:$A,Summary!$A81,'6) HNB - Mainstream Banding'!P:P)+SUMIF('7) EYB&amp;HNB - EY High Needs'!$A:$A,Summary!$A81,'7) EYB&amp;HNB - EY High Needs'!L:L)+SUMIF('9) PPG 2016-17'!$A:$A,Summary!$A81,'9) PPG 2016-17'!P:P)+SUMIF('10) EFA 2016-17'!$A:$A,Summary!$A81,'10) EFA 2016-17'!O:O)+SUMIF('3) SB - One Off Reserve'!$A:$A,Summary!$A81,'3) SB - One Off Reserve'!M:M)+SUMIF('8) EYB - 2, 3&amp;4 YO'!$A:$A,Summary!$A81,'8) EYB - 2, 3&amp;4 YO'!X:X)</f>
        <v>163539.4034124137</v>
      </c>
      <c r="AD81" s="87">
        <f>SUMIF('1) SB - All Schools ISB '!$C:$C,Summary!$A81,'1) SB - All Schools ISB '!V:V)+SUMIF('2) SB - Growth Fund'!$A:$A,Summary!$A81,'2) SB - Growth Fund'!R:R)+SUMIF('4) HNB - Special Sch, AP, ARPs'!$A:$A,Summary!$A81,'4) HNB - Special Sch, AP, ARPs'!AA:AA)+SUMIF('5) HNB - SEN Support Fund'!$A:$A,Summary!$A81,'5) HNB - SEN Support Fund'!W:W)+SUMIF('6) HNB - Mainstream Banding'!$A:$A,Summary!$A81,'6) HNB - Mainstream Banding'!Q:Q)+SUMIF('7) EYB&amp;HNB - EY High Needs'!$A:$A,Summary!$A81,'7) EYB&amp;HNB - EY High Needs'!M:M)+SUMIF('9) PPG 2016-17'!$A:$A,Summary!$A81,'9) PPG 2016-17'!Q:Q)+SUMIF('10) EFA 2016-17'!$A:$A,Summary!$A81,'10) EFA 2016-17'!P:P)+SUMIF('3) SB - One Off Reserve'!$A:$A,Summary!$A81,'3) SB - One Off Reserve'!N:N)+SUMIF('8) EYB - 2, 3&amp;4 YO'!$A:$A,Summary!$A81,'8) EYB - 2, 3&amp;4 YO'!Y:Y)</f>
        <v>163539.4034124137</v>
      </c>
      <c r="AE81" s="87">
        <f>SUMIF('1) SB - All Schools ISB '!$C:$C,Summary!$A81,'1) SB - All Schools ISB '!W:W)+SUMIF('2) SB - Growth Fund'!$A:$A,Summary!$A81,'2) SB - Growth Fund'!S:S)+SUMIF('4) HNB - Special Sch, AP, ARPs'!$A:$A,Summary!$A81,'4) HNB - Special Sch, AP, ARPs'!AB:AB)+SUMIF('5) HNB - SEN Support Fund'!$A:$A,Summary!$A81,'5) HNB - SEN Support Fund'!X:X)+SUMIF('6) HNB - Mainstream Banding'!$A:$A,Summary!$A81,'6) HNB - Mainstream Banding'!R:R)+SUMIF('7) EYB&amp;HNB - EY High Needs'!$A:$A,Summary!$A81,'7) EYB&amp;HNB - EY High Needs'!N:N)+SUMIF('9) PPG 2016-17'!$A:$A,Summary!$A81,'9) PPG 2016-17'!R:R)+SUMIF('10) EFA 2016-17'!$A:$A,Summary!$A81,'10) EFA 2016-17'!Q:Q)+SUMIF('3) SB - One Off Reserve'!$A:$A,Summary!$A81,'3) SB - One Off Reserve'!O:O)+SUMIF('8) EYB - 2, 3&amp;4 YO'!$A:$A,Summary!$A81,'8) EYB - 2, 3&amp;4 YO'!Z:Z)</f>
        <v>161848.1534124137</v>
      </c>
      <c r="AG81" s="96">
        <v>2998463.007615631</v>
      </c>
      <c r="AH81" s="223">
        <v>2998463.007615631</v>
      </c>
      <c r="AI81" s="223">
        <f t="shared" si="8"/>
        <v>2998463.007615631</v>
      </c>
      <c r="AJ81" s="56">
        <f t="shared" si="9"/>
        <v>0</v>
      </c>
    </row>
    <row r="82" spans="1:36" ht="15" x14ac:dyDescent="0.25">
      <c r="A82" s="7">
        <v>3077014</v>
      </c>
      <c r="B82" s="37" t="s">
        <v>174</v>
      </c>
      <c r="C82" s="96">
        <f>SUMIF('1) SB - All Schools ISB '!C:C,Summary!A82,'1) SB - All Schools ISB '!K:K)</f>
        <v>0</v>
      </c>
      <c r="D82" s="41">
        <f>SUMIF('4) HNB - Special Sch, AP, ARPs'!A:A,Summary!A82,'4) HNB - Special Sch, AP, ARPs'!C:C)</f>
        <v>900000</v>
      </c>
      <c r="E82" s="90">
        <f t="shared" si="5"/>
        <v>900000</v>
      </c>
      <c r="F82" s="88"/>
      <c r="G82" s="91">
        <f>SUMIF('6) HNB - Mainstream Banding'!A:A,Summary!A82,'6) HNB - Mainstream Banding'!E:E)</f>
        <v>0</v>
      </c>
      <c r="H82" s="41">
        <f>SUMIF('4) HNB - Special Sch, AP, ARPs'!A:A,Summary!A82,'4) HNB - Special Sch, AP, ARPs'!E:E)+SUMIF('4) HNB - Special Sch, AP, ARPs'!A:A,Summary!A82,'4) HNB - Special Sch, AP, ARPs'!F:F)-N82</f>
        <v>1993949.2691688584</v>
      </c>
      <c r="I82" s="41">
        <f>SUMIF('5) HNB - SEN Support Fund'!A:A,Summary!A82,'5) HNB - SEN Support Fund'!L:L)</f>
        <v>0</v>
      </c>
      <c r="J82" s="41"/>
      <c r="K82" s="96">
        <f>SUMIF('8) EYB - 2, 3&amp;4 YO'!A:A,A82,'8) EYB - 2, 3&amp;4 YO'!N:N)</f>
        <v>0</v>
      </c>
      <c r="L82" s="96">
        <f>SUMIF('2) SB - Growth Fund'!A:A,Summary!A82,'2) SB - Growth Fund'!G:G)</f>
        <v>0</v>
      </c>
      <c r="M82" s="96">
        <f>SUMIF('3) SB - One Off Reserve'!A:A,Summary!A82,'3) SB - One Off Reserve'!D:D)</f>
        <v>0</v>
      </c>
      <c r="N82" s="96">
        <f>SUMIF('10) EFA 2016-17'!A:A,Summary!A82,'10) EFA 2016-17'!C:C)</f>
        <v>360000</v>
      </c>
      <c r="O82" s="96">
        <f>SUMIF('10) EFA 2016-17'!A:A,Summary!A82,'10) EFA 2016-17'!D:D)</f>
        <v>3862</v>
      </c>
      <c r="P82" s="96">
        <f>SUMIF('9) PPG 2016-17'!A:A,Summary!A82,'9) PPG 2016-17'!F:F)</f>
        <v>28985</v>
      </c>
      <c r="Q82" s="96">
        <f t="shared" si="6"/>
        <v>2386796.2691688584</v>
      </c>
      <c r="R82" s="88"/>
      <c r="S82" s="96">
        <f t="shared" si="7"/>
        <v>3286796.2691688584</v>
      </c>
      <c r="T82" s="87">
        <f>SUMIF('1) SB - All Schools ISB '!$C:$C,Summary!$A82,'1) SB - All Schools ISB '!L:L)+SUMIF('2) SB - Growth Fund'!$A:$A,Summary!$A82,'2) SB - Growth Fund'!H:H)+SUMIF('4) HNB - Special Sch, AP, ARPs'!$A:$A,Summary!$A82,'4) HNB - Special Sch, AP, ARPs'!Q:Q)+SUMIF('5) HNB - SEN Support Fund'!$A:$A,Summary!$A82,'5) HNB - SEN Support Fund'!M:M)+SUMIF('6) HNB - Mainstream Banding'!$A:$A,Summary!$A82,'6) HNB - Mainstream Banding'!G:G)+SUMIF('7) EYB&amp;HNB - EY High Needs'!$A:$A,Summary!$A82,'7) EYB&amp;HNB - EY High Needs'!C:C)+SUMIF('9) PPG 2016-17'!$A:$A,Summary!$A82,'9) PPG 2016-17'!G:G)+SUMIF('10) EFA 2016-17'!$A:$A,Summary!$A82,'10) EFA 2016-17'!F:F)+SUMIF('3) SB - One Off Reserve'!$A:$A,Summary!$A82,'3) SB - One Off Reserve'!D:D)+SUMIF('8) EYB - 2, 3&amp;4 YO'!$A:$A,Summary!$A82,'8) EYB - 2, 3&amp;4 YO'!O:O)</f>
        <v>903777.40500000003</v>
      </c>
      <c r="U82" s="87">
        <f>SUMIF('1) SB - All Schools ISB '!$C:$C,Summary!$A82,'1) SB - All Schools ISB '!M:M)+SUMIF('2) SB - Growth Fund'!$A:$A,Summary!$A82,'2) SB - Growth Fund'!I:I)+SUMIF('4) HNB - Special Sch, AP, ARPs'!$A:$A,Summary!$A82,'4) HNB - Special Sch, AP, ARPs'!R:R)+SUMIF('5) HNB - SEN Support Fund'!$A:$A,Summary!$A82,'5) HNB - SEN Support Fund'!N:N)+SUMIF('6) HNB - Mainstream Banding'!$A:$A,Summary!$A82,'6) HNB - Mainstream Banding'!H:H)+SUMIF('7) EYB&amp;HNB - EY High Needs'!$A:$A,Summary!$A82,'7) EYB&amp;HNB - EY High Needs'!D:D)+SUMIF('9) PPG 2016-17'!$A:$A,Summary!$A82,'9) PPG 2016-17'!H:H)+SUMIF('10) EFA 2016-17'!$A:$A,Summary!$A82,'10) EFA 2016-17'!G:G)+SUMIF('3) SB - One Off Reserve'!$A:$A,Summary!$A82,'3) SB - One Off Reserve'!E:E)+SUMIF('8) EYB - 2, 3&amp;4 YO'!$A:$A,Summary!$A82,'8) EYB - 2, 3&amp;4 YO'!P:P)</f>
        <v>395116.87319480971</v>
      </c>
      <c r="V82" s="87">
        <f>SUMIF('1) SB - All Schools ISB '!$C:$C,Summary!$A82,'1) SB - All Schools ISB '!N:N)+SUMIF('2) SB - Growth Fund'!$A:$A,Summary!$A82,'2) SB - Growth Fund'!J:J)+SUMIF('4) HNB - Special Sch, AP, ARPs'!$A:$A,Summary!$A82,'4) HNB - Special Sch, AP, ARPs'!S:S)+SUMIF('5) HNB - SEN Support Fund'!$A:$A,Summary!$A82,'5) HNB - SEN Support Fund'!O:O)+SUMIF('6) HNB - Mainstream Banding'!$A:$A,Summary!$A82,'6) HNB - Mainstream Banding'!I:I)+SUMIF('7) EYB&amp;HNB - EY High Needs'!$A:$A,Summary!$A82,'7) EYB&amp;HNB - EY High Needs'!E:E)+SUMIF('9) PPG 2016-17'!$A:$A,Summary!$A82,'9) PPG 2016-17'!I:I)+SUMIF('10) EFA 2016-17'!$A:$A,Summary!$A82,'10) EFA 2016-17'!H:H)+SUMIF('3) SB - One Off Reserve'!$A:$A,Summary!$A82,'3) SB - One Off Reserve'!F:F)+SUMIF('8) EYB - 2, 3&amp;4 YO'!$A:$A,Summary!$A82,'8) EYB - 2, 3&amp;4 YO'!Q:Q)</f>
        <v>198954.43409740485</v>
      </c>
      <c r="W82" s="87">
        <f>SUMIF('1) SB - All Schools ISB '!$C:$C,Summary!$A82,'1) SB - All Schools ISB '!O:O)+SUMIF('2) SB - Growth Fund'!$A:$A,Summary!$A82,'2) SB - Growth Fund'!K:K)+SUMIF('4) HNB - Special Sch, AP, ARPs'!$A:$A,Summary!$A82,'4) HNB - Special Sch, AP, ARPs'!T:T)+SUMIF('5) HNB - SEN Support Fund'!$A:$A,Summary!$A82,'5) HNB - SEN Support Fund'!P:P)+SUMIF('6) HNB - Mainstream Banding'!$A:$A,Summary!$A82,'6) HNB - Mainstream Banding'!J:J)+SUMIF('7) EYB&amp;HNB - EY High Needs'!$A:$A,Summary!$A82,'7) EYB&amp;HNB - EY High Needs'!F:F)+SUMIF('9) PPG 2016-17'!$A:$A,Summary!$A82,'9) PPG 2016-17'!J:J)+SUMIF('10) EFA 2016-17'!$A:$A,Summary!$A82,'10) EFA 2016-17'!I:I)+SUMIF('3) SB - One Off Reserve'!$A:$A,Summary!$A82,'3) SB - One Off Reserve'!G:G)+SUMIF('8) EYB - 2, 3&amp;4 YO'!$A:$A,Summary!$A82,'8) EYB - 2, 3&amp;4 YO'!R:R)</f>
        <v>198954.43409740485</v>
      </c>
      <c r="X82" s="87">
        <f>SUMIF('1) SB - All Schools ISB '!$C:$C,Summary!$A82,'1) SB - All Schools ISB '!P:P)+SUMIF('2) SB - Growth Fund'!$A:$A,Summary!$A82,'2) SB - Growth Fund'!L:L)+SUMIF('4) HNB - Special Sch, AP, ARPs'!$A:$A,Summary!$A82,'4) HNB - Special Sch, AP, ARPs'!U:U)+SUMIF('5) HNB - SEN Support Fund'!$A:$A,Summary!$A82,'5) HNB - SEN Support Fund'!Q:Q)+SUMIF('6) HNB - Mainstream Banding'!$A:$A,Summary!$A82,'6) HNB - Mainstream Banding'!K:K)+SUMIF('7) EYB&amp;HNB - EY High Needs'!$A:$A,Summary!$A82,'7) EYB&amp;HNB - EY High Needs'!G:G)+SUMIF('9) PPG 2016-17'!$A:$A,Summary!$A82,'9) PPG 2016-17'!K:K)+SUMIF('10) EFA 2016-17'!$A:$A,Summary!$A82,'10) EFA 2016-17'!J:J)+SUMIF('3) SB - One Off Reserve'!$A:$A,Summary!$A82,'3) SB - One Off Reserve'!H:H)+SUMIF('8) EYB - 2, 3&amp;4 YO'!$A:$A,Summary!$A82,'8) EYB - 2, 3&amp;4 YO'!S:S)</f>
        <v>198954.43409740485</v>
      </c>
      <c r="Y82" s="87">
        <f>SUMIF('1) SB - All Schools ISB '!$C:$C,Summary!$A82,'1) SB - All Schools ISB '!Q:Q)+SUMIF('2) SB - Growth Fund'!$A:$A,Summary!$A82,'2) SB - Growth Fund'!M:M)+SUMIF('4) HNB - Special Sch, AP, ARPs'!$A:$A,Summary!$A82,'4) HNB - Special Sch, AP, ARPs'!V:V)+SUMIF('5) HNB - SEN Support Fund'!$A:$A,Summary!$A82,'5) HNB - SEN Support Fund'!R:R)+SUMIF('6) HNB - Mainstream Banding'!$A:$A,Summary!$A82,'6) HNB - Mainstream Banding'!L:L)+SUMIF('7) EYB&amp;HNB - EY High Needs'!$A:$A,Summary!$A82,'7) EYB&amp;HNB - EY High Needs'!H:H)+SUMIF('9) PPG 2016-17'!$A:$A,Summary!$A82,'9) PPG 2016-17'!L:L)+SUMIF('10) EFA 2016-17'!$A:$A,Summary!$A82,'10) EFA 2016-17'!K:K)+SUMIF('3) SB - One Off Reserve'!$A:$A,Summary!$A82,'3) SB - One Off Reserve'!I:I)+SUMIF('8) EYB - 2, 3&amp;4 YO'!$A:$A,Summary!$A82,'8) EYB - 2, 3&amp;4 YO'!T:T)</f>
        <v>198954.43409740485</v>
      </c>
      <c r="Z82" s="87">
        <f>SUMIF('1) SB - All Schools ISB '!$C:$C,Summary!$A82,'1) SB - All Schools ISB '!R:R)+SUMIF('2) SB - Growth Fund'!$A:$A,Summary!$A82,'2) SB - Growth Fund'!N:N)+SUMIF('4) HNB - Special Sch, AP, ARPs'!$A:$A,Summary!$A82,'4) HNB - Special Sch, AP, ARPs'!W:W)+SUMIF('5) HNB - SEN Support Fund'!$A:$A,Summary!$A82,'5) HNB - SEN Support Fund'!S:S)+SUMIF('6) HNB - Mainstream Banding'!$A:$A,Summary!$A82,'6) HNB - Mainstream Banding'!M:M)+SUMIF('7) EYB&amp;HNB - EY High Needs'!$A:$A,Summary!$A82,'7) EYB&amp;HNB - EY High Needs'!I:I)+SUMIF('9) PPG 2016-17'!$A:$A,Summary!$A82,'9) PPG 2016-17'!M:M)+SUMIF('10) EFA 2016-17'!$A:$A,Summary!$A82,'10) EFA 2016-17'!L:L)+SUMIF('3) SB - One Off Reserve'!$A:$A,Summary!$A82,'3) SB - One Off Reserve'!J:J)+SUMIF('8) EYB - 2, 3&amp;4 YO'!$A:$A,Summary!$A82,'8) EYB - 2, 3&amp;4 YO'!U:U)</f>
        <v>198954.43409740485</v>
      </c>
      <c r="AA82" s="87">
        <f>SUMIF('1) SB - All Schools ISB '!$C:$C,Summary!$A82,'1) SB - All Schools ISB '!S:S)+SUMIF('2) SB - Growth Fund'!$A:$A,Summary!$A82,'2) SB - Growth Fund'!O:O)+SUMIF('4) HNB - Special Sch, AP, ARPs'!$A:$A,Summary!$A82,'4) HNB - Special Sch, AP, ARPs'!X:X)+SUMIF('5) HNB - SEN Support Fund'!$A:$A,Summary!$A82,'5) HNB - SEN Support Fund'!T:T)+SUMIF('6) HNB - Mainstream Banding'!$A:$A,Summary!$A82,'6) HNB - Mainstream Banding'!N:N)+SUMIF('7) EYB&amp;HNB - EY High Needs'!$A:$A,Summary!$A82,'7) EYB&amp;HNB - EY High Needs'!J:J)+SUMIF('9) PPG 2016-17'!$A:$A,Summary!$A82,'9) PPG 2016-17'!N:N)+SUMIF('10) EFA 2016-17'!$A:$A,Summary!$A82,'10) EFA 2016-17'!M:M)+SUMIF('3) SB - One Off Reserve'!$A:$A,Summary!$A82,'3) SB - One Off Reserve'!K:K)+SUMIF('8) EYB - 2, 3&amp;4 YO'!$A:$A,Summary!$A82,'8) EYB - 2, 3&amp;4 YO'!V:V)</f>
        <v>198954.43409740485</v>
      </c>
      <c r="AB82" s="87">
        <f>SUMIF('1) SB - All Schools ISB '!$C:$C,Summary!$A82,'1) SB - All Schools ISB '!T:T)+SUMIF('2) SB - Growth Fund'!$A:$A,Summary!$A82,'2) SB - Growth Fund'!P:P)+SUMIF('4) HNB - Special Sch, AP, ARPs'!$A:$A,Summary!$A82,'4) HNB - Special Sch, AP, ARPs'!Y:Y)+SUMIF('5) HNB - SEN Support Fund'!$A:$A,Summary!$A82,'5) HNB - SEN Support Fund'!U:U)+SUMIF('6) HNB - Mainstream Banding'!$A:$A,Summary!$A82,'6) HNB - Mainstream Banding'!O:O)+SUMIF('7) EYB&amp;HNB - EY High Needs'!$A:$A,Summary!$A82,'7) EYB&amp;HNB - EY High Needs'!K:K)+SUMIF('9) PPG 2016-17'!$A:$A,Summary!$A82,'9) PPG 2016-17'!O:O)+SUMIF('10) EFA 2016-17'!$A:$A,Summary!$A82,'10) EFA 2016-17'!N:N)+SUMIF('3) SB - One Off Reserve'!$A:$A,Summary!$A82,'3) SB - One Off Reserve'!L:L)+SUMIF('8) EYB - 2, 3&amp;4 YO'!$A:$A,Summary!$A82,'8) EYB - 2, 3&amp;4 YO'!W:W)</f>
        <v>198954.43409740485</v>
      </c>
      <c r="AC82" s="87">
        <f>SUMIF('1) SB - All Schools ISB '!$C:$C,Summary!$A82,'1) SB - All Schools ISB '!U:U)+SUMIF('2) SB - Growth Fund'!$A:$A,Summary!$A82,'2) SB - Growth Fund'!Q:Q)+SUMIF('4) HNB - Special Sch, AP, ARPs'!$A:$A,Summary!$A82,'4) HNB - Special Sch, AP, ARPs'!Z:Z)+SUMIF('5) HNB - SEN Support Fund'!$A:$A,Summary!$A82,'5) HNB - SEN Support Fund'!V:V)+SUMIF('6) HNB - Mainstream Banding'!$A:$A,Summary!$A82,'6) HNB - Mainstream Banding'!P:P)+SUMIF('7) EYB&amp;HNB - EY High Needs'!$A:$A,Summary!$A82,'7) EYB&amp;HNB - EY High Needs'!L:L)+SUMIF('9) PPG 2016-17'!$A:$A,Summary!$A82,'9) PPG 2016-17'!P:P)+SUMIF('10) EFA 2016-17'!$A:$A,Summary!$A82,'10) EFA 2016-17'!O:O)+SUMIF('3) SB - One Off Reserve'!$A:$A,Summary!$A82,'3) SB - One Off Reserve'!M:M)+SUMIF('8) EYB - 2, 3&amp;4 YO'!$A:$A,Summary!$A82,'8) EYB - 2, 3&amp;4 YO'!X:X)</f>
        <v>198954.43409740485</v>
      </c>
      <c r="AD82" s="87">
        <f>SUMIF('1) SB - All Schools ISB '!$C:$C,Summary!$A82,'1) SB - All Schools ISB '!V:V)+SUMIF('2) SB - Growth Fund'!$A:$A,Summary!$A82,'2) SB - Growth Fund'!R:R)+SUMIF('4) HNB - Special Sch, AP, ARPs'!$A:$A,Summary!$A82,'4) HNB - Special Sch, AP, ARPs'!AA:AA)+SUMIF('5) HNB - SEN Support Fund'!$A:$A,Summary!$A82,'5) HNB - SEN Support Fund'!W:W)+SUMIF('6) HNB - Mainstream Banding'!$A:$A,Summary!$A82,'6) HNB - Mainstream Banding'!Q:Q)+SUMIF('7) EYB&amp;HNB - EY High Needs'!$A:$A,Summary!$A82,'7) EYB&amp;HNB - EY High Needs'!M:M)+SUMIF('9) PPG 2016-17'!$A:$A,Summary!$A82,'9) PPG 2016-17'!Q:Q)+SUMIF('10) EFA 2016-17'!$A:$A,Summary!$A82,'10) EFA 2016-17'!P:P)+SUMIF('3) SB - One Off Reserve'!$A:$A,Summary!$A82,'3) SB - One Off Reserve'!N:N)+SUMIF('8) EYB - 2, 3&amp;4 YO'!$A:$A,Summary!$A82,'8) EYB - 2, 3&amp;4 YO'!Y:Y)</f>
        <v>198954.43409740485</v>
      </c>
      <c r="AE82" s="87">
        <f>SUMIF('1) SB - All Schools ISB '!$C:$C,Summary!$A82,'1) SB - All Schools ISB '!W:W)+SUMIF('2) SB - Growth Fund'!$A:$A,Summary!$A82,'2) SB - Growth Fund'!S:S)+SUMIF('4) HNB - Special Sch, AP, ARPs'!$A:$A,Summary!$A82,'4) HNB - Special Sch, AP, ARPs'!AB:AB)+SUMIF('5) HNB - SEN Support Fund'!$A:$A,Summary!$A82,'5) HNB - SEN Support Fund'!X:X)+SUMIF('6) HNB - Mainstream Banding'!$A:$A,Summary!$A82,'6) HNB - Mainstream Banding'!R:R)+SUMIF('7) EYB&amp;HNB - EY High Needs'!$A:$A,Summary!$A82,'7) EYB&amp;HNB - EY High Needs'!N:N)+SUMIF('9) PPG 2016-17'!$A:$A,Summary!$A82,'9) PPG 2016-17'!R:R)+SUMIF('10) EFA 2016-17'!$A:$A,Summary!$A82,'10) EFA 2016-17'!Q:Q)+SUMIF('3) SB - One Off Reserve'!$A:$A,Summary!$A82,'3) SB - One Off Reserve'!O:O)+SUMIF('8) EYB - 2, 3&amp;4 YO'!$A:$A,Summary!$A82,'8) EYB - 2, 3&amp;4 YO'!Z:Z)</f>
        <v>197312.08409740488</v>
      </c>
      <c r="AG82" s="96">
        <v>3286796.2691688584</v>
      </c>
      <c r="AH82" s="223">
        <v>3286796.2691688584</v>
      </c>
      <c r="AI82" s="223">
        <f t="shared" si="8"/>
        <v>3286796.2691688584</v>
      </c>
      <c r="AJ82" s="56">
        <f t="shared" si="9"/>
        <v>0</v>
      </c>
    </row>
    <row r="83" spans="1:36" ht="15" x14ac:dyDescent="0.25">
      <c r="A83" s="7">
        <v>3073505</v>
      </c>
      <c r="B83" s="37" t="s">
        <v>342</v>
      </c>
      <c r="C83" s="96">
        <f>SUMIF('1) SB - All Schools ISB '!C:C,Summary!A83,'1) SB - All Schools ISB '!K:K)</f>
        <v>1010041.7577284999</v>
      </c>
      <c r="D83" s="41">
        <f>SUMIF('4) HNB - Special Sch, AP, ARPs'!A:A,Summary!A83,'4) HNB - Special Sch, AP, ARPs'!C:C)</f>
        <v>0</v>
      </c>
      <c r="E83" s="90">
        <f t="shared" si="5"/>
        <v>1010041.7577284999</v>
      </c>
      <c r="F83" s="88"/>
      <c r="G83" s="91">
        <f>SUMIF('6) HNB - Mainstream Banding'!A:A,Summary!A83,'6) HNB - Mainstream Banding'!E:E)</f>
        <v>11572</v>
      </c>
      <c r="H83" s="41">
        <f>SUMIF('4) HNB - Special Sch, AP, ARPs'!A:A,Summary!A83,'4) HNB - Special Sch, AP, ARPs'!E:E)+SUMIF('4) HNB - Special Sch, AP, ARPs'!A:A,Summary!A83,'4) HNB - Special Sch, AP, ARPs'!F:F)</f>
        <v>0</v>
      </c>
      <c r="I83" s="41">
        <f>SUMIF('5) HNB - SEN Support Fund'!A:A,Summary!A83,'5) HNB - SEN Support Fund'!L:L)</f>
        <v>0</v>
      </c>
      <c r="J83" s="41"/>
      <c r="K83" s="96">
        <f>SUMIF('8) EYB - 2, 3&amp;4 YO'!A:A,A83,'8) EYB - 2, 3&amp;4 YO'!N:N)</f>
        <v>107386.99999999999</v>
      </c>
      <c r="L83" s="96">
        <f>SUMIF('2) SB - Growth Fund'!A:A,Summary!A83,'2) SB - Growth Fund'!G:G)</f>
        <v>0</v>
      </c>
      <c r="M83" s="96">
        <f>SUMIF('3) SB - One Off Reserve'!A:A,Summary!A83,'3) SB - One Off Reserve'!D:D)</f>
        <v>2202.1109262087675</v>
      </c>
      <c r="N83" s="96">
        <f>SUMIF('10) EFA 2016-17'!A:A,Summary!A83,'10) EFA 2016-17'!C:C)</f>
        <v>0</v>
      </c>
      <c r="O83" s="96">
        <f>SUMIF('10) EFA 2016-17'!A:A,Summary!A83,'10) EFA 2016-17'!D:D)</f>
        <v>0</v>
      </c>
      <c r="P83" s="96">
        <f>SUMIF('9) PPG 2016-17'!A:A,Summary!A83,'9) PPG 2016-17'!F:F)</f>
        <v>67320</v>
      </c>
      <c r="Q83" s="96">
        <f t="shared" si="6"/>
        <v>188481.11092620876</v>
      </c>
      <c r="R83" s="88"/>
      <c r="S83" s="96">
        <f t="shared" si="7"/>
        <v>1198522.8686547086</v>
      </c>
      <c r="T83" s="87">
        <f>SUMIF('1) SB - All Schools ISB '!$C:$C,Summary!$A83,'1) SB - All Schools ISB '!L:L)+SUMIF('2) SB - Growth Fund'!$A:$A,Summary!$A83,'2) SB - Growth Fund'!H:H)+SUMIF('4) HNB - Special Sch, AP, ARPs'!$A:$A,Summary!$A83,'4) HNB - Special Sch, AP, ARPs'!Q:Q)+SUMIF('5) HNB - SEN Support Fund'!$A:$A,Summary!$A83,'5) HNB - SEN Support Fund'!M:M)+SUMIF('6) HNB - Mainstream Banding'!$A:$A,Summary!$A83,'6) HNB - Mainstream Banding'!G:G)+SUMIF('7) EYB&amp;HNB - EY High Needs'!$A:$A,Summary!$A83,'7) EYB&amp;HNB - EY High Needs'!C:C)+SUMIF('9) PPG 2016-17'!$A:$A,Summary!$A83,'9) PPG 2016-17'!G:G)+SUMIF('10) EFA 2016-17'!$A:$A,Summary!$A83,'10) EFA 2016-17'!F:F)+SUMIF('3) SB - One Off Reserve'!$A:$A,Summary!$A83,'3) SB - One Off Reserve'!D:D)+SUMIF('8) EYB - 2, 3&amp;4 YO'!$A:$A,Summary!$A83,'8) EYB - 2, 3&amp;4 YO'!O:O)</f>
        <v>139778.99806498626</v>
      </c>
      <c r="U83" s="87">
        <f>SUMIF('1) SB - All Schools ISB '!$C:$C,Summary!$A83,'1) SB - All Schools ISB '!M:M)+SUMIF('2) SB - Growth Fund'!$A:$A,Summary!$A83,'2) SB - Growth Fund'!I:I)+SUMIF('4) HNB - Special Sch, AP, ARPs'!$A:$A,Summary!$A83,'4) HNB - Special Sch, AP, ARPs'!R:R)+SUMIF('5) HNB - SEN Support Fund'!$A:$A,Summary!$A83,'5) HNB - SEN Support Fund'!N:N)+SUMIF('6) HNB - Mainstream Banding'!$A:$A,Summary!$A83,'6) HNB - Mainstream Banding'!H:H)+SUMIF('7) EYB&amp;HNB - EY High Needs'!$A:$A,Summary!$A83,'7) EYB&amp;HNB - EY High Needs'!D:D)+SUMIF('9) PPG 2016-17'!$A:$A,Summary!$A83,'9) PPG 2016-17'!H:H)+SUMIF('10) EFA 2016-17'!$A:$A,Summary!$A83,'10) EFA 2016-17'!G:G)+SUMIF('3) SB - One Off Reserve'!$A:$A,Summary!$A83,'3) SB - One Off Reserve'!E:E)+SUMIF('8) EYB - 2, 3&amp;4 YO'!$A:$A,Summary!$A83,'8) EYB - 2, 3&amp;4 YO'!P:P)</f>
        <v>101687.26440692249</v>
      </c>
      <c r="V83" s="87">
        <f>SUMIF('1) SB - All Schools ISB '!$C:$C,Summary!$A83,'1) SB - All Schools ISB '!N:N)+SUMIF('2) SB - Growth Fund'!$A:$A,Summary!$A83,'2) SB - Growth Fund'!J:J)+SUMIF('4) HNB - Special Sch, AP, ARPs'!$A:$A,Summary!$A83,'4) HNB - Special Sch, AP, ARPs'!S:S)+SUMIF('5) HNB - SEN Support Fund'!$A:$A,Summary!$A83,'5) HNB - SEN Support Fund'!O:O)+SUMIF('6) HNB - Mainstream Banding'!$A:$A,Summary!$A83,'6) HNB - Mainstream Banding'!I:I)+SUMIF('7) EYB&amp;HNB - EY High Needs'!$A:$A,Summary!$A83,'7) EYB&amp;HNB - EY High Needs'!E:E)+SUMIF('9) PPG 2016-17'!$A:$A,Summary!$A83,'9) PPG 2016-17'!I:I)+SUMIF('10) EFA 2016-17'!$A:$A,Summary!$A83,'10) EFA 2016-17'!H:H)+SUMIF('3) SB - One Off Reserve'!$A:$A,Summary!$A83,'3) SB - One Off Reserve'!F:F)+SUMIF('8) EYB - 2, 3&amp;4 YO'!$A:$A,Summary!$A83,'8) EYB - 2, 3&amp;4 YO'!Q:Q)</f>
        <v>101687.26440692249</v>
      </c>
      <c r="W83" s="87">
        <f>SUMIF('1) SB - All Schools ISB '!$C:$C,Summary!$A83,'1) SB - All Schools ISB '!O:O)+SUMIF('2) SB - Growth Fund'!$A:$A,Summary!$A83,'2) SB - Growth Fund'!K:K)+SUMIF('4) HNB - Special Sch, AP, ARPs'!$A:$A,Summary!$A83,'4) HNB - Special Sch, AP, ARPs'!T:T)+SUMIF('5) HNB - SEN Support Fund'!$A:$A,Summary!$A83,'5) HNB - SEN Support Fund'!P:P)+SUMIF('6) HNB - Mainstream Banding'!$A:$A,Summary!$A83,'6) HNB - Mainstream Banding'!J:J)+SUMIF('7) EYB&amp;HNB - EY High Needs'!$A:$A,Summary!$A83,'7) EYB&amp;HNB - EY High Needs'!F:F)+SUMIF('9) PPG 2016-17'!$A:$A,Summary!$A83,'9) PPG 2016-17'!J:J)+SUMIF('10) EFA 2016-17'!$A:$A,Summary!$A83,'10) EFA 2016-17'!I:I)+SUMIF('3) SB - One Off Reserve'!$A:$A,Summary!$A83,'3) SB - One Off Reserve'!G:G)+SUMIF('8) EYB - 2, 3&amp;4 YO'!$A:$A,Summary!$A83,'8) EYB - 2, 3&amp;4 YO'!R:R)</f>
        <v>101687.26440692249</v>
      </c>
      <c r="X83" s="87">
        <f>SUMIF('1) SB - All Schools ISB '!$C:$C,Summary!$A83,'1) SB - All Schools ISB '!P:P)+SUMIF('2) SB - Growth Fund'!$A:$A,Summary!$A83,'2) SB - Growth Fund'!L:L)+SUMIF('4) HNB - Special Sch, AP, ARPs'!$A:$A,Summary!$A83,'4) HNB - Special Sch, AP, ARPs'!U:U)+SUMIF('5) HNB - SEN Support Fund'!$A:$A,Summary!$A83,'5) HNB - SEN Support Fund'!Q:Q)+SUMIF('6) HNB - Mainstream Banding'!$A:$A,Summary!$A83,'6) HNB - Mainstream Banding'!K:K)+SUMIF('7) EYB&amp;HNB - EY High Needs'!$A:$A,Summary!$A83,'7) EYB&amp;HNB - EY High Needs'!G:G)+SUMIF('9) PPG 2016-17'!$A:$A,Summary!$A83,'9) PPG 2016-17'!K:K)+SUMIF('10) EFA 2016-17'!$A:$A,Summary!$A83,'10) EFA 2016-17'!J:J)+SUMIF('3) SB - One Off Reserve'!$A:$A,Summary!$A83,'3) SB - One Off Reserve'!H:H)+SUMIF('8) EYB - 2, 3&amp;4 YO'!$A:$A,Summary!$A83,'8) EYB - 2, 3&amp;4 YO'!S:S)</f>
        <v>101687.26440692249</v>
      </c>
      <c r="Y83" s="87">
        <f>SUMIF('1) SB - All Schools ISB '!$C:$C,Summary!$A83,'1) SB - All Schools ISB '!Q:Q)+SUMIF('2) SB - Growth Fund'!$A:$A,Summary!$A83,'2) SB - Growth Fund'!M:M)+SUMIF('4) HNB - Special Sch, AP, ARPs'!$A:$A,Summary!$A83,'4) HNB - Special Sch, AP, ARPs'!V:V)+SUMIF('5) HNB - SEN Support Fund'!$A:$A,Summary!$A83,'5) HNB - SEN Support Fund'!R:R)+SUMIF('6) HNB - Mainstream Banding'!$A:$A,Summary!$A83,'6) HNB - Mainstream Banding'!L:L)+SUMIF('7) EYB&amp;HNB - EY High Needs'!$A:$A,Summary!$A83,'7) EYB&amp;HNB - EY High Needs'!H:H)+SUMIF('9) PPG 2016-17'!$A:$A,Summary!$A83,'9) PPG 2016-17'!L:L)+SUMIF('10) EFA 2016-17'!$A:$A,Summary!$A83,'10) EFA 2016-17'!K:K)+SUMIF('3) SB - One Off Reserve'!$A:$A,Summary!$A83,'3) SB - One Off Reserve'!I:I)+SUMIF('8) EYB - 2, 3&amp;4 YO'!$A:$A,Summary!$A83,'8) EYB - 2, 3&amp;4 YO'!T:T)</f>
        <v>101687.26440692249</v>
      </c>
      <c r="Z83" s="87">
        <f>SUMIF('1) SB - All Schools ISB '!$C:$C,Summary!$A83,'1) SB - All Schools ISB '!R:R)+SUMIF('2) SB - Growth Fund'!$A:$A,Summary!$A83,'2) SB - Growth Fund'!N:N)+SUMIF('4) HNB - Special Sch, AP, ARPs'!$A:$A,Summary!$A83,'4) HNB - Special Sch, AP, ARPs'!W:W)+SUMIF('5) HNB - SEN Support Fund'!$A:$A,Summary!$A83,'5) HNB - SEN Support Fund'!S:S)+SUMIF('6) HNB - Mainstream Banding'!$A:$A,Summary!$A83,'6) HNB - Mainstream Banding'!M:M)+SUMIF('7) EYB&amp;HNB - EY High Needs'!$A:$A,Summary!$A83,'7) EYB&amp;HNB - EY High Needs'!I:I)+SUMIF('9) PPG 2016-17'!$A:$A,Summary!$A83,'9) PPG 2016-17'!M:M)+SUMIF('10) EFA 2016-17'!$A:$A,Summary!$A83,'10) EFA 2016-17'!L:L)+SUMIF('3) SB - One Off Reserve'!$A:$A,Summary!$A83,'3) SB - One Off Reserve'!J:J)+SUMIF('8) EYB - 2, 3&amp;4 YO'!$A:$A,Summary!$A83,'8) EYB - 2, 3&amp;4 YO'!U:U)</f>
        <v>101687.26440692249</v>
      </c>
      <c r="AA83" s="87">
        <f>SUMIF('1) SB - All Schools ISB '!$C:$C,Summary!$A83,'1) SB - All Schools ISB '!S:S)+SUMIF('2) SB - Growth Fund'!$A:$A,Summary!$A83,'2) SB - Growth Fund'!O:O)+SUMIF('4) HNB - Special Sch, AP, ARPs'!$A:$A,Summary!$A83,'4) HNB - Special Sch, AP, ARPs'!X:X)+SUMIF('5) HNB - SEN Support Fund'!$A:$A,Summary!$A83,'5) HNB - SEN Support Fund'!T:T)+SUMIF('6) HNB - Mainstream Banding'!$A:$A,Summary!$A83,'6) HNB - Mainstream Banding'!N:N)+SUMIF('7) EYB&amp;HNB - EY High Needs'!$A:$A,Summary!$A83,'7) EYB&amp;HNB - EY High Needs'!J:J)+SUMIF('9) PPG 2016-17'!$A:$A,Summary!$A83,'9) PPG 2016-17'!N:N)+SUMIF('10) EFA 2016-17'!$A:$A,Summary!$A83,'10) EFA 2016-17'!M:M)+SUMIF('3) SB - One Off Reserve'!$A:$A,Summary!$A83,'3) SB - One Off Reserve'!K:K)+SUMIF('8) EYB - 2, 3&amp;4 YO'!$A:$A,Summary!$A83,'8) EYB - 2, 3&amp;4 YO'!V:V)</f>
        <v>101687.26440692249</v>
      </c>
      <c r="AB83" s="87">
        <f>SUMIF('1) SB - All Schools ISB '!$C:$C,Summary!$A83,'1) SB - All Schools ISB '!T:T)+SUMIF('2) SB - Growth Fund'!$A:$A,Summary!$A83,'2) SB - Growth Fund'!P:P)+SUMIF('4) HNB - Special Sch, AP, ARPs'!$A:$A,Summary!$A83,'4) HNB - Special Sch, AP, ARPs'!Y:Y)+SUMIF('5) HNB - SEN Support Fund'!$A:$A,Summary!$A83,'5) HNB - SEN Support Fund'!U:U)+SUMIF('6) HNB - Mainstream Banding'!$A:$A,Summary!$A83,'6) HNB - Mainstream Banding'!O:O)+SUMIF('7) EYB&amp;HNB - EY High Needs'!$A:$A,Summary!$A83,'7) EYB&amp;HNB - EY High Needs'!K:K)+SUMIF('9) PPG 2016-17'!$A:$A,Summary!$A83,'9) PPG 2016-17'!O:O)+SUMIF('10) EFA 2016-17'!$A:$A,Summary!$A83,'10) EFA 2016-17'!N:N)+SUMIF('3) SB - One Off Reserve'!$A:$A,Summary!$A83,'3) SB - One Off Reserve'!L:L)+SUMIF('8) EYB - 2, 3&amp;4 YO'!$A:$A,Summary!$A83,'8) EYB - 2, 3&amp;4 YO'!W:W)</f>
        <v>101687.26440692249</v>
      </c>
      <c r="AC83" s="87">
        <f>SUMIF('1) SB - All Schools ISB '!$C:$C,Summary!$A83,'1) SB - All Schools ISB '!U:U)+SUMIF('2) SB - Growth Fund'!$A:$A,Summary!$A83,'2) SB - Growth Fund'!Q:Q)+SUMIF('4) HNB - Special Sch, AP, ARPs'!$A:$A,Summary!$A83,'4) HNB - Special Sch, AP, ARPs'!Z:Z)+SUMIF('5) HNB - SEN Support Fund'!$A:$A,Summary!$A83,'5) HNB - SEN Support Fund'!V:V)+SUMIF('6) HNB - Mainstream Banding'!$A:$A,Summary!$A83,'6) HNB - Mainstream Banding'!P:P)+SUMIF('7) EYB&amp;HNB - EY High Needs'!$A:$A,Summary!$A83,'7) EYB&amp;HNB - EY High Needs'!L:L)+SUMIF('9) PPG 2016-17'!$A:$A,Summary!$A83,'9) PPG 2016-17'!P:P)+SUMIF('10) EFA 2016-17'!$A:$A,Summary!$A83,'10) EFA 2016-17'!O:O)+SUMIF('3) SB - One Off Reserve'!$A:$A,Summary!$A83,'3) SB - One Off Reserve'!M:M)+SUMIF('8) EYB - 2, 3&amp;4 YO'!$A:$A,Summary!$A83,'8) EYB - 2, 3&amp;4 YO'!X:X)</f>
        <v>101687.26440692249</v>
      </c>
      <c r="AD83" s="87">
        <f>SUMIF('1) SB - All Schools ISB '!$C:$C,Summary!$A83,'1) SB - All Schools ISB '!V:V)+SUMIF('2) SB - Growth Fund'!$A:$A,Summary!$A83,'2) SB - Growth Fund'!R:R)+SUMIF('4) HNB - Special Sch, AP, ARPs'!$A:$A,Summary!$A83,'4) HNB - Special Sch, AP, ARPs'!AA:AA)+SUMIF('5) HNB - SEN Support Fund'!$A:$A,Summary!$A83,'5) HNB - SEN Support Fund'!W:W)+SUMIF('6) HNB - Mainstream Banding'!$A:$A,Summary!$A83,'6) HNB - Mainstream Banding'!Q:Q)+SUMIF('7) EYB&amp;HNB - EY High Needs'!$A:$A,Summary!$A83,'7) EYB&amp;HNB - EY High Needs'!M:M)+SUMIF('9) PPG 2016-17'!$A:$A,Summary!$A83,'9) PPG 2016-17'!Q:Q)+SUMIF('10) EFA 2016-17'!$A:$A,Summary!$A83,'10) EFA 2016-17'!P:P)+SUMIF('3) SB - One Off Reserve'!$A:$A,Summary!$A83,'3) SB - One Off Reserve'!N:N)+SUMIF('8) EYB - 2, 3&amp;4 YO'!$A:$A,Summary!$A83,'8) EYB - 2, 3&amp;4 YO'!Y:Y)</f>
        <v>101687.26440692249</v>
      </c>
      <c r="AE83" s="87">
        <f>SUMIF('1) SB - All Schools ISB '!$C:$C,Summary!$A83,'1) SB - All Schools ISB '!W:W)+SUMIF('2) SB - Growth Fund'!$A:$A,Summary!$A83,'2) SB - Growth Fund'!S:S)+SUMIF('4) HNB - Special Sch, AP, ARPs'!$A:$A,Summary!$A83,'4) HNB - Special Sch, AP, ARPs'!AB:AB)+SUMIF('5) HNB - SEN Support Fund'!$A:$A,Summary!$A83,'5) HNB - SEN Support Fund'!X:X)+SUMIF('6) HNB - Mainstream Banding'!$A:$A,Summary!$A83,'6) HNB - Mainstream Banding'!R:R)+SUMIF('7) EYB&amp;HNB - EY High Needs'!$A:$A,Summary!$A83,'7) EYB&amp;HNB - EY High Needs'!N:N)+SUMIF('9) PPG 2016-17'!$A:$A,Summary!$A83,'9) PPG 2016-17'!R:R)+SUMIF('10) EFA 2016-17'!$A:$A,Summary!$A83,'10) EFA 2016-17'!Q:Q)+SUMIF('3) SB - One Off Reserve'!$A:$A,Summary!$A83,'3) SB - One Off Reserve'!O:O)+SUMIF('8) EYB - 2, 3&amp;4 YO'!$A:$A,Summary!$A83,'8) EYB - 2, 3&amp;4 YO'!Z:Z)</f>
        <v>41871.22652049749</v>
      </c>
      <c r="AG83" s="96">
        <v>1198522.8686547086</v>
      </c>
      <c r="AH83" s="223">
        <v>1198522.8686547086</v>
      </c>
      <c r="AI83" s="223">
        <f t="shared" si="8"/>
        <v>1198522.8686547086</v>
      </c>
      <c r="AJ83" s="56">
        <f t="shared" si="9"/>
        <v>0</v>
      </c>
    </row>
    <row r="84" spans="1:36" ht="15" x14ac:dyDescent="0.25">
      <c r="A84" s="7">
        <v>3073506</v>
      </c>
      <c r="B84" s="37" t="s">
        <v>343</v>
      </c>
      <c r="C84" s="96">
        <f>SUMIF('1) SB - All Schools ISB '!C:C,Summary!A84,'1) SB - All Schools ISB '!K:K)</f>
        <v>2315442.3089768412</v>
      </c>
      <c r="D84" s="41">
        <f>SUMIF('4) HNB - Special Sch, AP, ARPs'!A:A,Summary!A84,'4) HNB - Special Sch, AP, ARPs'!C:C)</f>
        <v>0</v>
      </c>
      <c r="E84" s="90">
        <f t="shared" si="5"/>
        <v>2315442.3089768412</v>
      </c>
      <c r="F84" s="88"/>
      <c r="G84" s="91">
        <f>SUMIF('6) HNB - Mainstream Banding'!A:A,Summary!A84,'6) HNB - Mainstream Banding'!E:E)</f>
        <v>57954.782500000001</v>
      </c>
      <c r="H84" s="41">
        <f>SUMIF('4) HNB - Special Sch, AP, ARPs'!A:A,Summary!A84,'4) HNB - Special Sch, AP, ARPs'!E:E)+SUMIF('4) HNB - Special Sch, AP, ARPs'!A:A,Summary!A84,'4) HNB - Special Sch, AP, ARPs'!F:F)</f>
        <v>0</v>
      </c>
      <c r="I84" s="41">
        <f>SUMIF('5) HNB - SEN Support Fund'!A:A,Summary!A84,'5) HNB - SEN Support Fund'!L:L)</f>
        <v>0</v>
      </c>
      <c r="J84" s="41"/>
      <c r="K84" s="96">
        <f>SUMIF('8) EYB - 2, 3&amp;4 YO'!A:A,A84,'8) EYB - 2, 3&amp;4 YO'!N:N)</f>
        <v>134215.99999999997</v>
      </c>
      <c r="L84" s="96">
        <f>SUMIF('2) SB - Growth Fund'!A:A,Summary!A84,'2) SB - Growth Fund'!G:G)</f>
        <v>0</v>
      </c>
      <c r="M84" s="96">
        <f>SUMIF('3) SB - One Off Reserve'!A:A,Summary!A84,'3) SB - One Off Reserve'!D:D)</f>
        <v>6470.0116260514733</v>
      </c>
      <c r="N84" s="96">
        <f>SUMIF('10) EFA 2016-17'!A:A,Summary!A84,'10) EFA 2016-17'!C:C)</f>
        <v>0</v>
      </c>
      <c r="O84" s="96">
        <f>SUMIF('10) EFA 2016-17'!A:A,Summary!A84,'10) EFA 2016-17'!D:D)</f>
        <v>0</v>
      </c>
      <c r="P84" s="96">
        <f>SUMIF('9) PPG 2016-17'!A:A,Summary!A84,'9) PPG 2016-17'!F:F)</f>
        <v>73920</v>
      </c>
      <c r="Q84" s="96">
        <f t="shared" si="6"/>
        <v>272560.79412605148</v>
      </c>
      <c r="R84" s="88"/>
      <c r="S84" s="96">
        <f t="shared" si="7"/>
        <v>2588003.1031028926</v>
      </c>
      <c r="T84" s="87">
        <f>SUMIF('1) SB - All Schools ISB '!$C:$C,Summary!$A84,'1) SB - All Schools ISB '!L:L)+SUMIF('2) SB - Growth Fund'!$A:$A,Summary!$A84,'2) SB - Growth Fund'!H:H)+SUMIF('4) HNB - Special Sch, AP, ARPs'!$A:$A,Summary!$A84,'4) HNB - Special Sch, AP, ARPs'!Q:Q)+SUMIF('5) HNB - SEN Support Fund'!$A:$A,Summary!$A84,'5) HNB - SEN Support Fund'!M:M)+SUMIF('6) HNB - Mainstream Banding'!$A:$A,Summary!$A84,'6) HNB - Mainstream Banding'!G:G)+SUMIF('7) EYB&amp;HNB - EY High Needs'!$A:$A,Summary!$A84,'7) EYB&amp;HNB - EY High Needs'!C:C)+SUMIF('9) PPG 2016-17'!$A:$A,Summary!$A84,'9) PPG 2016-17'!G:G)+SUMIF('10) EFA 2016-17'!$A:$A,Summary!$A84,'10) EFA 2016-17'!F:F)+SUMIF('3) SB - One Off Reserve'!$A:$A,Summary!$A84,'3) SB - One Off Reserve'!D:D)+SUMIF('8) EYB - 2, 3&amp;4 YO'!$A:$A,Summary!$A84,'8) EYB - 2, 3&amp;4 YO'!O:O)</f>
        <v>303346.31714588823</v>
      </c>
      <c r="U84" s="87">
        <f>SUMIF('1) SB - All Schools ISB '!$C:$C,Summary!$A84,'1) SB - All Schools ISB '!M:M)+SUMIF('2) SB - Growth Fund'!$A:$A,Summary!$A84,'2) SB - Growth Fund'!I:I)+SUMIF('4) HNB - Special Sch, AP, ARPs'!$A:$A,Summary!$A84,'4) HNB - Special Sch, AP, ARPs'!R:R)+SUMIF('5) HNB - SEN Support Fund'!$A:$A,Summary!$A84,'5) HNB - SEN Support Fund'!N:N)+SUMIF('6) HNB - Mainstream Banding'!$A:$A,Summary!$A84,'6) HNB - Mainstream Banding'!H:H)+SUMIF('7) EYB&amp;HNB - EY High Needs'!$A:$A,Summary!$A84,'7) EYB&amp;HNB - EY High Needs'!D:D)+SUMIF('9) PPG 2016-17'!$A:$A,Summary!$A84,'9) PPG 2016-17'!H:H)+SUMIF('10) EFA 2016-17'!$A:$A,Summary!$A84,'10) EFA 2016-17'!G:G)+SUMIF('3) SB - One Off Reserve'!$A:$A,Summary!$A84,'3) SB - One Off Reserve'!E:E)+SUMIF('8) EYB - 2, 3&amp;4 YO'!$A:$A,Summary!$A84,'8) EYB - 2, 3&amp;4 YO'!P:P)</f>
        <v>219430.31277553149</v>
      </c>
      <c r="V84" s="87">
        <f>SUMIF('1) SB - All Schools ISB '!$C:$C,Summary!$A84,'1) SB - All Schools ISB '!N:N)+SUMIF('2) SB - Growth Fund'!$A:$A,Summary!$A84,'2) SB - Growth Fund'!J:J)+SUMIF('4) HNB - Special Sch, AP, ARPs'!$A:$A,Summary!$A84,'4) HNB - Special Sch, AP, ARPs'!S:S)+SUMIF('5) HNB - SEN Support Fund'!$A:$A,Summary!$A84,'5) HNB - SEN Support Fund'!O:O)+SUMIF('6) HNB - Mainstream Banding'!$A:$A,Summary!$A84,'6) HNB - Mainstream Banding'!I:I)+SUMIF('7) EYB&amp;HNB - EY High Needs'!$A:$A,Summary!$A84,'7) EYB&amp;HNB - EY High Needs'!E:E)+SUMIF('9) PPG 2016-17'!$A:$A,Summary!$A84,'9) PPG 2016-17'!I:I)+SUMIF('10) EFA 2016-17'!$A:$A,Summary!$A84,'10) EFA 2016-17'!H:H)+SUMIF('3) SB - One Off Reserve'!$A:$A,Summary!$A84,'3) SB - One Off Reserve'!F:F)+SUMIF('8) EYB - 2, 3&amp;4 YO'!$A:$A,Summary!$A84,'8) EYB - 2, 3&amp;4 YO'!Q:Q)</f>
        <v>219430.31277553149</v>
      </c>
      <c r="W84" s="87">
        <f>SUMIF('1) SB - All Schools ISB '!$C:$C,Summary!$A84,'1) SB - All Schools ISB '!O:O)+SUMIF('2) SB - Growth Fund'!$A:$A,Summary!$A84,'2) SB - Growth Fund'!K:K)+SUMIF('4) HNB - Special Sch, AP, ARPs'!$A:$A,Summary!$A84,'4) HNB - Special Sch, AP, ARPs'!T:T)+SUMIF('5) HNB - SEN Support Fund'!$A:$A,Summary!$A84,'5) HNB - SEN Support Fund'!P:P)+SUMIF('6) HNB - Mainstream Banding'!$A:$A,Summary!$A84,'6) HNB - Mainstream Banding'!J:J)+SUMIF('7) EYB&amp;HNB - EY High Needs'!$A:$A,Summary!$A84,'7) EYB&amp;HNB - EY High Needs'!F:F)+SUMIF('9) PPG 2016-17'!$A:$A,Summary!$A84,'9) PPG 2016-17'!J:J)+SUMIF('10) EFA 2016-17'!$A:$A,Summary!$A84,'10) EFA 2016-17'!I:I)+SUMIF('3) SB - One Off Reserve'!$A:$A,Summary!$A84,'3) SB - One Off Reserve'!G:G)+SUMIF('8) EYB - 2, 3&amp;4 YO'!$A:$A,Summary!$A84,'8) EYB - 2, 3&amp;4 YO'!R:R)</f>
        <v>219430.31277553149</v>
      </c>
      <c r="X84" s="87">
        <f>SUMIF('1) SB - All Schools ISB '!$C:$C,Summary!$A84,'1) SB - All Schools ISB '!P:P)+SUMIF('2) SB - Growth Fund'!$A:$A,Summary!$A84,'2) SB - Growth Fund'!L:L)+SUMIF('4) HNB - Special Sch, AP, ARPs'!$A:$A,Summary!$A84,'4) HNB - Special Sch, AP, ARPs'!U:U)+SUMIF('5) HNB - SEN Support Fund'!$A:$A,Summary!$A84,'5) HNB - SEN Support Fund'!Q:Q)+SUMIF('6) HNB - Mainstream Banding'!$A:$A,Summary!$A84,'6) HNB - Mainstream Banding'!K:K)+SUMIF('7) EYB&amp;HNB - EY High Needs'!$A:$A,Summary!$A84,'7) EYB&amp;HNB - EY High Needs'!G:G)+SUMIF('9) PPG 2016-17'!$A:$A,Summary!$A84,'9) PPG 2016-17'!K:K)+SUMIF('10) EFA 2016-17'!$A:$A,Summary!$A84,'10) EFA 2016-17'!J:J)+SUMIF('3) SB - One Off Reserve'!$A:$A,Summary!$A84,'3) SB - One Off Reserve'!H:H)+SUMIF('8) EYB - 2, 3&amp;4 YO'!$A:$A,Summary!$A84,'8) EYB - 2, 3&amp;4 YO'!S:S)</f>
        <v>219430.31277553149</v>
      </c>
      <c r="Y84" s="87">
        <f>SUMIF('1) SB - All Schools ISB '!$C:$C,Summary!$A84,'1) SB - All Schools ISB '!Q:Q)+SUMIF('2) SB - Growth Fund'!$A:$A,Summary!$A84,'2) SB - Growth Fund'!M:M)+SUMIF('4) HNB - Special Sch, AP, ARPs'!$A:$A,Summary!$A84,'4) HNB - Special Sch, AP, ARPs'!V:V)+SUMIF('5) HNB - SEN Support Fund'!$A:$A,Summary!$A84,'5) HNB - SEN Support Fund'!R:R)+SUMIF('6) HNB - Mainstream Banding'!$A:$A,Summary!$A84,'6) HNB - Mainstream Banding'!L:L)+SUMIF('7) EYB&amp;HNB - EY High Needs'!$A:$A,Summary!$A84,'7) EYB&amp;HNB - EY High Needs'!H:H)+SUMIF('9) PPG 2016-17'!$A:$A,Summary!$A84,'9) PPG 2016-17'!L:L)+SUMIF('10) EFA 2016-17'!$A:$A,Summary!$A84,'10) EFA 2016-17'!K:K)+SUMIF('3) SB - One Off Reserve'!$A:$A,Summary!$A84,'3) SB - One Off Reserve'!I:I)+SUMIF('8) EYB - 2, 3&amp;4 YO'!$A:$A,Summary!$A84,'8) EYB - 2, 3&amp;4 YO'!T:T)</f>
        <v>219430.31277553149</v>
      </c>
      <c r="Z84" s="87">
        <f>SUMIF('1) SB - All Schools ISB '!$C:$C,Summary!$A84,'1) SB - All Schools ISB '!R:R)+SUMIF('2) SB - Growth Fund'!$A:$A,Summary!$A84,'2) SB - Growth Fund'!N:N)+SUMIF('4) HNB - Special Sch, AP, ARPs'!$A:$A,Summary!$A84,'4) HNB - Special Sch, AP, ARPs'!W:W)+SUMIF('5) HNB - SEN Support Fund'!$A:$A,Summary!$A84,'5) HNB - SEN Support Fund'!S:S)+SUMIF('6) HNB - Mainstream Banding'!$A:$A,Summary!$A84,'6) HNB - Mainstream Banding'!M:M)+SUMIF('7) EYB&amp;HNB - EY High Needs'!$A:$A,Summary!$A84,'7) EYB&amp;HNB - EY High Needs'!I:I)+SUMIF('9) PPG 2016-17'!$A:$A,Summary!$A84,'9) PPG 2016-17'!M:M)+SUMIF('10) EFA 2016-17'!$A:$A,Summary!$A84,'10) EFA 2016-17'!L:L)+SUMIF('3) SB - One Off Reserve'!$A:$A,Summary!$A84,'3) SB - One Off Reserve'!J:J)+SUMIF('8) EYB - 2, 3&amp;4 YO'!$A:$A,Summary!$A84,'8) EYB - 2, 3&amp;4 YO'!U:U)</f>
        <v>219430.31277553149</v>
      </c>
      <c r="AA84" s="87">
        <f>SUMIF('1) SB - All Schools ISB '!$C:$C,Summary!$A84,'1) SB - All Schools ISB '!S:S)+SUMIF('2) SB - Growth Fund'!$A:$A,Summary!$A84,'2) SB - Growth Fund'!O:O)+SUMIF('4) HNB - Special Sch, AP, ARPs'!$A:$A,Summary!$A84,'4) HNB - Special Sch, AP, ARPs'!X:X)+SUMIF('5) HNB - SEN Support Fund'!$A:$A,Summary!$A84,'5) HNB - SEN Support Fund'!T:T)+SUMIF('6) HNB - Mainstream Banding'!$A:$A,Summary!$A84,'6) HNB - Mainstream Banding'!N:N)+SUMIF('7) EYB&amp;HNB - EY High Needs'!$A:$A,Summary!$A84,'7) EYB&amp;HNB - EY High Needs'!J:J)+SUMIF('9) PPG 2016-17'!$A:$A,Summary!$A84,'9) PPG 2016-17'!N:N)+SUMIF('10) EFA 2016-17'!$A:$A,Summary!$A84,'10) EFA 2016-17'!M:M)+SUMIF('3) SB - One Off Reserve'!$A:$A,Summary!$A84,'3) SB - One Off Reserve'!K:K)+SUMIF('8) EYB - 2, 3&amp;4 YO'!$A:$A,Summary!$A84,'8) EYB - 2, 3&amp;4 YO'!V:V)</f>
        <v>219430.31277553149</v>
      </c>
      <c r="AB84" s="87">
        <f>SUMIF('1) SB - All Schools ISB '!$C:$C,Summary!$A84,'1) SB - All Schools ISB '!T:T)+SUMIF('2) SB - Growth Fund'!$A:$A,Summary!$A84,'2) SB - Growth Fund'!P:P)+SUMIF('4) HNB - Special Sch, AP, ARPs'!$A:$A,Summary!$A84,'4) HNB - Special Sch, AP, ARPs'!Y:Y)+SUMIF('5) HNB - SEN Support Fund'!$A:$A,Summary!$A84,'5) HNB - SEN Support Fund'!U:U)+SUMIF('6) HNB - Mainstream Banding'!$A:$A,Summary!$A84,'6) HNB - Mainstream Banding'!O:O)+SUMIF('7) EYB&amp;HNB - EY High Needs'!$A:$A,Summary!$A84,'7) EYB&amp;HNB - EY High Needs'!K:K)+SUMIF('9) PPG 2016-17'!$A:$A,Summary!$A84,'9) PPG 2016-17'!O:O)+SUMIF('10) EFA 2016-17'!$A:$A,Summary!$A84,'10) EFA 2016-17'!N:N)+SUMIF('3) SB - One Off Reserve'!$A:$A,Summary!$A84,'3) SB - One Off Reserve'!L:L)+SUMIF('8) EYB - 2, 3&amp;4 YO'!$A:$A,Summary!$A84,'8) EYB - 2, 3&amp;4 YO'!W:W)</f>
        <v>219430.31277553149</v>
      </c>
      <c r="AC84" s="87">
        <f>SUMIF('1) SB - All Schools ISB '!$C:$C,Summary!$A84,'1) SB - All Schools ISB '!U:U)+SUMIF('2) SB - Growth Fund'!$A:$A,Summary!$A84,'2) SB - Growth Fund'!Q:Q)+SUMIF('4) HNB - Special Sch, AP, ARPs'!$A:$A,Summary!$A84,'4) HNB - Special Sch, AP, ARPs'!Z:Z)+SUMIF('5) HNB - SEN Support Fund'!$A:$A,Summary!$A84,'5) HNB - SEN Support Fund'!V:V)+SUMIF('6) HNB - Mainstream Banding'!$A:$A,Summary!$A84,'6) HNB - Mainstream Banding'!P:P)+SUMIF('7) EYB&amp;HNB - EY High Needs'!$A:$A,Summary!$A84,'7) EYB&amp;HNB - EY High Needs'!L:L)+SUMIF('9) PPG 2016-17'!$A:$A,Summary!$A84,'9) PPG 2016-17'!P:P)+SUMIF('10) EFA 2016-17'!$A:$A,Summary!$A84,'10) EFA 2016-17'!O:O)+SUMIF('3) SB - One Off Reserve'!$A:$A,Summary!$A84,'3) SB - One Off Reserve'!M:M)+SUMIF('8) EYB - 2, 3&amp;4 YO'!$A:$A,Summary!$A84,'8) EYB - 2, 3&amp;4 YO'!X:X)</f>
        <v>219430.31277553149</v>
      </c>
      <c r="AD84" s="87">
        <f>SUMIF('1) SB - All Schools ISB '!$C:$C,Summary!$A84,'1) SB - All Schools ISB '!V:V)+SUMIF('2) SB - Growth Fund'!$A:$A,Summary!$A84,'2) SB - Growth Fund'!R:R)+SUMIF('4) HNB - Special Sch, AP, ARPs'!$A:$A,Summary!$A84,'4) HNB - Special Sch, AP, ARPs'!AA:AA)+SUMIF('5) HNB - SEN Support Fund'!$A:$A,Summary!$A84,'5) HNB - SEN Support Fund'!W:W)+SUMIF('6) HNB - Mainstream Banding'!$A:$A,Summary!$A84,'6) HNB - Mainstream Banding'!Q:Q)+SUMIF('7) EYB&amp;HNB - EY High Needs'!$A:$A,Summary!$A84,'7) EYB&amp;HNB - EY High Needs'!M:M)+SUMIF('9) PPG 2016-17'!$A:$A,Summary!$A84,'9) PPG 2016-17'!Q:Q)+SUMIF('10) EFA 2016-17'!$A:$A,Summary!$A84,'10) EFA 2016-17'!P:P)+SUMIF('3) SB - One Off Reserve'!$A:$A,Summary!$A84,'3) SB - One Off Reserve'!N:N)+SUMIF('8) EYB - 2, 3&amp;4 YO'!$A:$A,Summary!$A84,'8) EYB - 2, 3&amp;4 YO'!Y:Y)</f>
        <v>219430.31277553149</v>
      </c>
      <c r="AE84" s="87">
        <f>SUMIF('1) SB - All Schools ISB '!$C:$C,Summary!$A84,'1) SB - All Schools ISB '!W:W)+SUMIF('2) SB - Growth Fund'!$A:$A,Summary!$A84,'2) SB - Growth Fund'!S:S)+SUMIF('4) HNB - Special Sch, AP, ARPs'!$A:$A,Summary!$A84,'4) HNB - Special Sch, AP, ARPs'!AB:AB)+SUMIF('5) HNB - SEN Support Fund'!$A:$A,Summary!$A84,'5) HNB - SEN Support Fund'!X:X)+SUMIF('6) HNB - Mainstream Banding'!$A:$A,Summary!$A84,'6) HNB - Mainstream Banding'!R:R)+SUMIF('7) EYB&amp;HNB - EY High Needs'!$A:$A,Summary!$A84,'7) EYB&amp;HNB - EY High Needs'!N:N)+SUMIF('9) PPG 2016-17'!$A:$A,Summary!$A84,'9) PPG 2016-17'!R:R)+SUMIF('10) EFA 2016-17'!$A:$A,Summary!$A84,'10) EFA 2016-17'!Q:Q)+SUMIF('3) SB - One Off Reserve'!$A:$A,Summary!$A84,'3) SB - One Off Reserve'!O:O)+SUMIF('8) EYB - 2, 3&amp;4 YO'!$A:$A,Summary!$A84,'8) EYB - 2, 3&amp;4 YO'!Z:Z)</f>
        <v>90353.658201689439</v>
      </c>
      <c r="AG84" s="96">
        <v>2588003.1031028926</v>
      </c>
      <c r="AH84" s="223">
        <v>2588003.1031028926</v>
      </c>
      <c r="AI84" s="223">
        <f t="shared" si="8"/>
        <v>2588003.1031028926</v>
      </c>
      <c r="AJ84" s="56">
        <f t="shared" si="9"/>
        <v>0</v>
      </c>
    </row>
    <row r="85" spans="1:36" ht="15" x14ac:dyDescent="0.25">
      <c r="A85" s="7">
        <v>3073504</v>
      </c>
      <c r="B85" s="37" t="s">
        <v>344</v>
      </c>
      <c r="C85" s="96">
        <f>SUMIF('1) SB - All Schools ISB '!C:C,Summary!A85,'1) SB - All Schools ISB '!K:K)</f>
        <v>1623064.6604025818</v>
      </c>
      <c r="D85" s="41">
        <f>SUMIF('4) HNB - Special Sch, AP, ARPs'!A:A,Summary!A85,'4) HNB - Special Sch, AP, ARPs'!C:C)</f>
        <v>0</v>
      </c>
      <c r="E85" s="90">
        <f t="shared" si="5"/>
        <v>1623064.6604025818</v>
      </c>
      <c r="F85" s="88"/>
      <c r="G85" s="91">
        <f>SUMIF('6) HNB - Mainstream Banding'!A:A,Summary!A85,'6) HNB - Mainstream Banding'!E:E)</f>
        <v>41448</v>
      </c>
      <c r="H85" s="41">
        <f>SUMIF('4) HNB - Special Sch, AP, ARPs'!A:A,Summary!A85,'4) HNB - Special Sch, AP, ARPs'!E:E)+SUMIF('4) HNB - Special Sch, AP, ARPs'!A:A,Summary!A85,'4) HNB - Special Sch, AP, ARPs'!F:F)</f>
        <v>0</v>
      </c>
      <c r="I85" s="41">
        <f>SUMIF('5) HNB - SEN Support Fund'!A:A,Summary!A85,'5) HNB - SEN Support Fund'!L:L)</f>
        <v>0</v>
      </c>
      <c r="J85" s="41"/>
      <c r="K85" s="96">
        <f>SUMIF('8) EYB - 2, 3&amp;4 YO'!A:A,A85,'8) EYB - 2, 3&amp;4 YO'!N:N)</f>
        <v>88009.999999999985</v>
      </c>
      <c r="L85" s="96">
        <f>SUMIF('2) SB - Growth Fund'!A:A,Summary!A85,'2) SB - Growth Fund'!G:G)</f>
        <v>0</v>
      </c>
      <c r="M85" s="96">
        <f>SUMIF('3) SB - One Off Reserve'!A:A,Summary!A85,'3) SB - One Off Reserve'!D:D)</f>
        <v>4320.3319123714864</v>
      </c>
      <c r="N85" s="96">
        <f>SUMIF('10) EFA 2016-17'!A:A,Summary!A85,'10) EFA 2016-17'!C:C)</f>
        <v>0</v>
      </c>
      <c r="O85" s="96">
        <f>SUMIF('10) EFA 2016-17'!A:A,Summary!A85,'10) EFA 2016-17'!D:D)</f>
        <v>0</v>
      </c>
      <c r="P85" s="96">
        <f>SUMIF('9) PPG 2016-17'!A:A,Summary!A85,'9) PPG 2016-17'!F:F)</f>
        <v>38280</v>
      </c>
      <c r="Q85" s="96">
        <f t="shared" si="6"/>
        <v>172058.33191237148</v>
      </c>
      <c r="R85" s="88"/>
      <c r="S85" s="96">
        <f t="shared" si="7"/>
        <v>1795122.9923149534</v>
      </c>
      <c r="T85" s="87">
        <f>SUMIF('1) SB - All Schools ISB '!$C:$C,Summary!$A85,'1) SB - All Schools ISB '!L:L)+SUMIF('2) SB - Growth Fund'!$A:$A,Summary!$A85,'2) SB - Growth Fund'!H:H)+SUMIF('4) HNB - Special Sch, AP, ARPs'!$A:$A,Summary!$A85,'4) HNB - Special Sch, AP, ARPs'!Q:Q)+SUMIF('5) HNB - SEN Support Fund'!$A:$A,Summary!$A85,'5) HNB - SEN Support Fund'!M:M)+SUMIF('6) HNB - Mainstream Banding'!$A:$A,Summary!$A85,'6) HNB - Mainstream Banding'!G:G)+SUMIF('7) EYB&amp;HNB - EY High Needs'!$A:$A,Summary!$A85,'7) EYB&amp;HNB - EY High Needs'!C:C)+SUMIF('9) PPG 2016-17'!$A:$A,Summary!$A85,'9) PPG 2016-17'!G:G)+SUMIF('10) EFA 2016-17'!$A:$A,Summary!$A85,'10) EFA 2016-17'!F:F)+SUMIF('3) SB - One Off Reserve'!$A:$A,Summary!$A85,'3) SB - One Off Reserve'!D:D)+SUMIF('8) EYB - 2, 3&amp;4 YO'!$A:$A,Summary!$A85,'8) EYB - 2, 3&amp;4 YO'!O:O)</f>
        <v>210262.63785866837</v>
      </c>
      <c r="U85" s="87">
        <f>SUMIF('1) SB - All Schools ISB '!$C:$C,Summary!$A85,'1) SB - All Schools ISB '!M:M)+SUMIF('2) SB - Growth Fund'!$A:$A,Summary!$A85,'2) SB - Growth Fund'!I:I)+SUMIF('4) HNB - Special Sch, AP, ARPs'!$A:$A,Summary!$A85,'4) HNB - Special Sch, AP, ARPs'!R:R)+SUMIF('5) HNB - SEN Support Fund'!$A:$A,Summary!$A85,'5) HNB - SEN Support Fund'!N:N)+SUMIF('6) HNB - Mainstream Banding'!$A:$A,Summary!$A85,'6) HNB - Mainstream Banding'!H:H)+SUMIF('7) EYB&amp;HNB - EY High Needs'!$A:$A,Summary!$A85,'7) EYB&amp;HNB - EY High Needs'!D:D)+SUMIF('9) PPG 2016-17'!$A:$A,Summary!$A85,'9) PPG 2016-17'!H:H)+SUMIF('10) EFA 2016-17'!$A:$A,Summary!$A85,'10) EFA 2016-17'!G:G)+SUMIF('3) SB - One Off Reserve'!$A:$A,Summary!$A85,'3) SB - One Off Reserve'!E:E)+SUMIF('8) EYB - 2, 3&amp;4 YO'!$A:$A,Summary!$A85,'8) EYB - 2, 3&amp;4 YO'!P:P)</f>
        <v>152218.22613421944</v>
      </c>
      <c r="V85" s="87">
        <f>SUMIF('1) SB - All Schools ISB '!$C:$C,Summary!$A85,'1) SB - All Schools ISB '!N:N)+SUMIF('2) SB - Growth Fund'!$A:$A,Summary!$A85,'2) SB - Growth Fund'!J:J)+SUMIF('4) HNB - Special Sch, AP, ARPs'!$A:$A,Summary!$A85,'4) HNB - Special Sch, AP, ARPs'!S:S)+SUMIF('5) HNB - SEN Support Fund'!$A:$A,Summary!$A85,'5) HNB - SEN Support Fund'!O:O)+SUMIF('6) HNB - Mainstream Banding'!$A:$A,Summary!$A85,'6) HNB - Mainstream Banding'!I:I)+SUMIF('7) EYB&amp;HNB - EY High Needs'!$A:$A,Summary!$A85,'7) EYB&amp;HNB - EY High Needs'!E:E)+SUMIF('9) PPG 2016-17'!$A:$A,Summary!$A85,'9) PPG 2016-17'!I:I)+SUMIF('10) EFA 2016-17'!$A:$A,Summary!$A85,'10) EFA 2016-17'!H:H)+SUMIF('3) SB - One Off Reserve'!$A:$A,Summary!$A85,'3) SB - One Off Reserve'!F:F)+SUMIF('8) EYB - 2, 3&amp;4 YO'!$A:$A,Summary!$A85,'8) EYB - 2, 3&amp;4 YO'!Q:Q)</f>
        <v>152218.22613421944</v>
      </c>
      <c r="W85" s="87">
        <f>SUMIF('1) SB - All Schools ISB '!$C:$C,Summary!$A85,'1) SB - All Schools ISB '!O:O)+SUMIF('2) SB - Growth Fund'!$A:$A,Summary!$A85,'2) SB - Growth Fund'!K:K)+SUMIF('4) HNB - Special Sch, AP, ARPs'!$A:$A,Summary!$A85,'4) HNB - Special Sch, AP, ARPs'!T:T)+SUMIF('5) HNB - SEN Support Fund'!$A:$A,Summary!$A85,'5) HNB - SEN Support Fund'!P:P)+SUMIF('6) HNB - Mainstream Banding'!$A:$A,Summary!$A85,'6) HNB - Mainstream Banding'!J:J)+SUMIF('7) EYB&amp;HNB - EY High Needs'!$A:$A,Summary!$A85,'7) EYB&amp;HNB - EY High Needs'!F:F)+SUMIF('9) PPG 2016-17'!$A:$A,Summary!$A85,'9) PPG 2016-17'!J:J)+SUMIF('10) EFA 2016-17'!$A:$A,Summary!$A85,'10) EFA 2016-17'!I:I)+SUMIF('3) SB - One Off Reserve'!$A:$A,Summary!$A85,'3) SB - One Off Reserve'!G:G)+SUMIF('8) EYB - 2, 3&amp;4 YO'!$A:$A,Summary!$A85,'8) EYB - 2, 3&amp;4 YO'!R:R)</f>
        <v>152218.22613421944</v>
      </c>
      <c r="X85" s="87">
        <f>SUMIF('1) SB - All Schools ISB '!$C:$C,Summary!$A85,'1) SB - All Schools ISB '!P:P)+SUMIF('2) SB - Growth Fund'!$A:$A,Summary!$A85,'2) SB - Growth Fund'!L:L)+SUMIF('4) HNB - Special Sch, AP, ARPs'!$A:$A,Summary!$A85,'4) HNB - Special Sch, AP, ARPs'!U:U)+SUMIF('5) HNB - SEN Support Fund'!$A:$A,Summary!$A85,'5) HNB - SEN Support Fund'!Q:Q)+SUMIF('6) HNB - Mainstream Banding'!$A:$A,Summary!$A85,'6) HNB - Mainstream Banding'!K:K)+SUMIF('7) EYB&amp;HNB - EY High Needs'!$A:$A,Summary!$A85,'7) EYB&amp;HNB - EY High Needs'!G:G)+SUMIF('9) PPG 2016-17'!$A:$A,Summary!$A85,'9) PPG 2016-17'!K:K)+SUMIF('10) EFA 2016-17'!$A:$A,Summary!$A85,'10) EFA 2016-17'!J:J)+SUMIF('3) SB - One Off Reserve'!$A:$A,Summary!$A85,'3) SB - One Off Reserve'!H:H)+SUMIF('8) EYB - 2, 3&amp;4 YO'!$A:$A,Summary!$A85,'8) EYB - 2, 3&amp;4 YO'!S:S)</f>
        <v>152218.22613421944</v>
      </c>
      <c r="Y85" s="87">
        <f>SUMIF('1) SB - All Schools ISB '!$C:$C,Summary!$A85,'1) SB - All Schools ISB '!Q:Q)+SUMIF('2) SB - Growth Fund'!$A:$A,Summary!$A85,'2) SB - Growth Fund'!M:M)+SUMIF('4) HNB - Special Sch, AP, ARPs'!$A:$A,Summary!$A85,'4) HNB - Special Sch, AP, ARPs'!V:V)+SUMIF('5) HNB - SEN Support Fund'!$A:$A,Summary!$A85,'5) HNB - SEN Support Fund'!R:R)+SUMIF('6) HNB - Mainstream Banding'!$A:$A,Summary!$A85,'6) HNB - Mainstream Banding'!L:L)+SUMIF('7) EYB&amp;HNB - EY High Needs'!$A:$A,Summary!$A85,'7) EYB&amp;HNB - EY High Needs'!H:H)+SUMIF('9) PPG 2016-17'!$A:$A,Summary!$A85,'9) PPG 2016-17'!L:L)+SUMIF('10) EFA 2016-17'!$A:$A,Summary!$A85,'10) EFA 2016-17'!K:K)+SUMIF('3) SB - One Off Reserve'!$A:$A,Summary!$A85,'3) SB - One Off Reserve'!I:I)+SUMIF('8) EYB - 2, 3&amp;4 YO'!$A:$A,Summary!$A85,'8) EYB - 2, 3&amp;4 YO'!T:T)</f>
        <v>152218.22613421944</v>
      </c>
      <c r="Z85" s="87">
        <f>SUMIF('1) SB - All Schools ISB '!$C:$C,Summary!$A85,'1) SB - All Schools ISB '!R:R)+SUMIF('2) SB - Growth Fund'!$A:$A,Summary!$A85,'2) SB - Growth Fund'!N:N)+SUMIF('4) HNB - Special Sch, AP, ARPs'!$A:$A,Summary!$A85,'4) HNB - Special Sch, AP, ARPs'!W:W)+SUMIF('5) HNB - SEN Support Fund'!$A:$A,Summary!$A85,'5) HNB - SEN Support Fund'!S:S)+SUMIF('6) HNB - Mainstream Banding'!$A:$A,Summary!$A85,'6) HNB - Mainstream Banding'!M:M)+SUMIF('7) EYB&amp;HNB - EY High Needs'!$A:$A,Summary!$A85,'7) EYB&amp;HNB - EY High Needs'!I:I)+SUMIF('9) PPG 2016-17'!$A:$A,Summary!$A85,'9) PPG 2016-17'!M:M)+SUMIF('10) EFA 2016-17'!$A:$A,Summary!$A85,'10) EFA 2016-17'!L:L)+SUMIF('3) SB - One Off Reserve'!$A:$A,Summary!$A85,'3) SB - One Off Reserve'!J:J)+SUMIF('8) EYB - 2, 3&amp;4 YO'!$A:$A,Summary!$A85,'8) EYB - 2, 3&amp;4 YO'!U:U)</f>
        <v>152218.22613421944</v>
      </c>
      <c r="AA85" s="87">
        <f>SUMIF('1) SB - All Schools ISB '!$C:$C,Summary!$A85,'1) SB - All Schools ISB '!S:S)+SUMIF('2) SB - Growth Fund'!$A:$A,Summary!$A85,'2) SB - Growth Fund'!O:O)+SUMIF('4) HNB - Special Sch, AP, ARPs'!$A:$A,Summary!$A85,'4) HNB - Special Sch, AP, ARPs'!X:X)+SUMIF('5) HNB - SEN Support Fund'!$A:$A,Summary!$A85,'5) HNB - SEN Support Fund'!T:T)+SUMIF('6) HNB - Mainstream Banding'!$A:$A,Summary!$A85,'6) HNB - Mainstream Banding'!N:N)+SUMIF('7) EYB&amp;HNB - EY High Needs'!$A:$A,Summary!$A85,'7) EYB&amp;HNB - EY High Needs'!J:J)+SUMIF('9) PPG 2016-17'!$A:$A,Summary!$A85,'9) PPG 2016-17'!N:N)+SUMIF('10) EFA 2016-17'!$A:$A,Summary!$A85,'10) EFA 2016-17'!M:M)+SUMIF('3) SB - One Off Reserve'!$A:$A,Summary!$A85,'3) SB - One Off Reserve'!K:K)+SUMIF('8) EYB - 2, 3&amp;4 YO'!$A:$A,Summary!$A85,'8) EYB - 2, 3&amp;4 YO'!V:V)</f>
        <v>152218.22613421944</v>
      </c>
      <c r="AB85" s="87">
        <f>SUMIF('1) SB - All Schools ISB '!$C:$C,Summary!$A85,'1) SB - All Schools ISB '!T:T)+SUMIF('2) SB - Growth Fund'!$A:$A,Summary!$A85,'2) SB - Growth Fund'!P:P)+SUMIF('4) HNB - Special Sch, AP, ARPs'!$A:$A,Summary!$A85,'4) HNB - Special Sch, AP, ARPs'!Y:Y)+SUMIF('5) HNB - SEN Support Fund'!$A:$A,Summary!$A85,'5) HNB - SEN Support Fund'!U:U)+SUMIF('6) HNB - Mainstream Banding'!$A:$A,Summary!$A85,'6) HNB - Mainstream Banding'!O:O)+SUMIF('7) EYB&amp;HNB - EY High Needs'!$A:$A,Summary!$A85,'7) EYB&amp;HNB - EY High Needs'!K:K)+SUMIF('9) PPG 2016-17'!$A:$A,Summary!$A85,'9) PPG 2016-17'!O:O)+SUMIF('10) EFA 2016-17'!$A:$A,Summary!$A85,'10) EFA 2016-17'!N:N)+SUMIF('3) SB - One Off Reserve'!$A:$A,Summary!$A85,'3) SB - One Off Reserve'!L:L)+SUMIF('8) EYB - 2, 3&amp;4 YO'!$A:$A,Summary!$A85,'8) EYB - 2, 3&amp;4 YO'!W:W)</f>
        <v>152218.22613421944</v>
      </c>
      <c r="AC85" s="87">
        <f>SUMIF('1) SB - All Schools ISB '!$C:$C,Summary!$A85,'1) SB - All Schools ISB '!U:U)+SUMIF('2) SB - Growth Fund'!$A:$A,Summary!$A85,'2) SB - Growth Fund'!Q:Q)+SUMIF('4) HNB - Special Sch, AP, ARPs'!$A:$A,Summary!$A85,'4) HNB - Special Sch, AP, ARPs'!Z:Z)+SUMIF('5) HNB - SEN Support Fund'!$A:$A,Summary!$A85,'5) HNB - SEN Support Fund'!V:V)+SUMIF('6) HNB - Mainstream Banding'!$A:$A,Summary!$A85,'6) HNB - Mainstream Banding'!P:P)+SUMIF('7) EYB&amp;HNB - EY High Needs'!$A:$A,Summary!$A85,'7) EYB&amp;HNB - EY High Needs'!L:L)+SUMIF('9) PPG 2016-17'!$A:$A,Summary!$A85,'9) PPG 2016-17'!P:P)+SUMIF('10) EFA 2016-17'!$A:$A,Summary!$A85,'10) EFA 2016-17'!O:O)+SUMIF('3) SB - One Off Reserve'!$A:$A,Summary!$A85,'3) SB - One Off Reserve'!M:M)+SUMIF('8) EYB - 2, 3&amp;4 YO'!$A:$A,Summary!$A85,'8) EYB - 2, 3&amp;4 YO'!X:X)</f>
        <v>152218.22613421944</v>
      </c>
      <c r="AD85" s="87">
        <f>SUMIF('1) SB - All Schools ISB '!$C:$C,Summary!$A85,'1) SB - All Schools ISB '!V:V)+SUMIF('2) SB - Growth Fund'!$A:$A,Summary!$A85,'2) SB - Growth Fund'!R:R)+SUMIF('4) HNB - Special Sch, AP, ARPs'!$A:$A,Summary!$A85,'4) HNB - Special Sch, AP, ARPs'!AA:AA)+SUMIF('5) HNB - SEN Support Fund'!$A:$A,Summary!$A85,'5) HNB - SEN Support Fund'!W:W)+SUMIF('6) HNB - Mainstream Banding'!$A:$A,Summary!$A85,'6) HNB - Mainstream Banding'!Q:Q)+SUMIF('7) EYB&amp;HNB - EY High Needs'!$A:$A,Summary!$A85,'7) EYB&amp;HNB - EY High Needs'!M:M)+SUMIF('9) PPG 2016-17'!$A:$A,Summary!$A85,'9) PPG 2016-17'!Q:Q)+SUMIF('10) EFA 2016-17'!$A:$A,Summary!$A85,'10) EFA 2016-17'!P:P)+SUMIF('3) SB - One Off Reserve'!$A:$A,Summary!$A85,'3) SB - One Off Reserve'!N:N)+SUMIF('8) EYB - 2, 3&amp;4 YO'!$A:$A,Summary!$A85,'8) EYB - 2, 3&amp;4 YO'!Y:Y)</f>
        <v>152218.22613421944</v>
      </c>
      <c r="AE85" s="87">
        <f>SUMIF('1) SB - All Schools ISB '!$C:$C,Summary!$A85,'1) SB - All Schools ISB '!W:W)+SUMIF('2) SB - Growth Fund'!$A:$A,Summary!$A85,'2) SB - Growth Fund'!S:S)+SUMIF('4) HNB - Special Sch, AP, ARPs'!$A:$A,Summary!$A85,'4) HNB - Special Sch, AP, ARPs'!AB:AB)+SUMIF('5) HNB - SEN Support Fund'!$A:$A,Summary!$A85,'5) HNB - SEN Support Fund'!X:X)+SUMIF('6) HNB - Mainstream Banding'!$A:$A,Summary!$A85,'6) HNB - Mainstream Banding'!R:R)+SUMIF('7) EYB&amp;HNB - EY High Needs'!$A:$A,Summary!$A85,'7) EYB&amp;HNB - EY High Needs'!N:N)+SUMIF('9) PPG 2016-17'!$A:$A,Summary!$A85,'9) PPG 2016-17'!R:R)+SUMIF('10) EFA 2016-17'!$A:$A,Summary!$A85,'10) EFA 2016-17'!Q:Q)+SUMIF('3) SB - One Off Reserve'!$A:$A,Summary!$A85,'3) SB - One Off Reserve'!O:O)+SUMIF('8) EYB - 2, 3&amp;4 YO'!$A:$A,Summary!$A85,'8) EYB - 2, 3&amp;4 YO'!Z:Z)</f>
        <v>62678.09311409037</v>
      </c>
      <c r="AG85" s="96">
        <v>1795122.9923149534</v>
      </c>
      <c r="AH85" s="223">
        <v>1795122.9923149534</v>
      </c>
      <c r="AI85" s="223">
        <f t="shared" si="8"/>
        <v>1795122.9923149534</v>
      </c>
      <c r="AJ85" s="56">
        <f t="shared" si="9"/>
        <v>0</v>
      </c>
    </row>
    <row r="86" spans="1:36" ht="15" x14ac:dyDescent="0.25">
      <c r="A86" s="7">
        <v>3072058</v>
      </c>
      <c r="B86" s="37" t="s">
        <v>345</v>
      </c>
      <c r="C86" s="96">
        <f>SUMIF('1) SB - All Schools ISB '!C:C,Summary!A86,'1) SB - All Schools ISB '!K:K)</f>
        <v>1774669.1640710866</v>
      </c>
      <c r="D86" s="41">
        <f>SUMIF('4) HNB - Special Sch, AP, ARPs'!A:A,Summary!A86,'4) HNB - Special Sch, AP, ARPs'!C:C)</f>
        <v>210000</v>
      </c>
      <c r="E86" s="90">
        <f t="shared" si="5"/>
        <v>1984669.1640710866</v>
      </c>
      <c r="F86" s="88"/>
      <c r="G86" s="91">
        <f>SUMIF('6) HNB - Mainstream Banding'!A:A,Summary!A86,'6) HNB - Mainstream Banding'!E:E)</f>
        <v>47229</v>
      </c>
      <c r="H86" s="41">
        <f>SUMIF('4) HNB - Special Sch, AP, ARPs'!A:A,Summary!A86,'4) HNB - Special Sch, AP, ARPs'!E:E)+SUMIF('4) HNB - Special Sch, AP, ARPs'!A:A,Summary!A86,'4) HNB - Special Sch, AP, ARPs'!F:F)</f>
        <v>107826</v>
      </c>
      <c r="I86" s="41">
        <f>SUMIF('5) HNB - SEN Support Fund'!A:A,Summary!A86,'5) HNB - SEN Support Fund'!L:L)</f>
        <v>13023</v>
      </c>
      <c r="J86" s="41">
        <f>'7) EYB&amp;HNB - EY High Needs'!C7</f>
        <v>53000</v>
      </c>
      <c r="K86" s="96">
        <f>SUMIF('8) EYB - 2, 3&amp;4 YO'!A:A,A86,'8) EYB - 2, 3&amp;4 YO'!N:N)</f>
        <v>190755.99999999997</v>
      </c>
      <c r="L86" s="96">
        <f>SUMIF('2) SB - Growth Fund'!A:A,Summary!A86,'2) SB - Growth Fund'!G:G)</f>
        <v>45100</v>
      </c>
      <c r="M86" s="96">
        <f>SUMIF('3) SB - One Off Reserve'!A:A,Summary!A86,'3) SB - One Off Reserve'!D:D)</f>
        <v>3764.5610595664166</v>
      </c>
      <c r="N86" s="96">
        <f>SUMIF('10) EFA 2016-17'!A:A,Summary!A86,'10) EFA 2016-17'!C:C)</f>
        <v>0</v>
      </c>
      <c r="O86" s="96">
        <f>SUMIF('10) EFA 2016-17'!A:A,Summary!A86,'10) EFA 2016-17'!D:D)</f>
        <v>0</v>
      </c>
      <c r="P86" s="96">
        <f>SUMIF('9) PPG 2016-17'!A:A,Summary!A86,'9) PPG 2016-17'!F:F)</f>
        <v>213840</v>
      </c>
      <c r="Q86" s="96">
        <f t="shared" si="6"/>
        <v>674538.56105956645</v>
      </c>
      <c r="R86" s="88"/>
      <c r="S86" s="96">
        <f t="shared" si="7"/>
        <v>2659207.725130653</v>
      </c>
      <c r="T86" s="87">
        <f>SUMIF('1) SB - All Schools ISB '!$C:$C,Summary!$A86,'1) SB - All Schools ISB '!L:L)+SUMIF('2) SB - Growth Fund'!$A:$A,Summary!$A86,'2) SB - Growth Fund'!H:H)+SUMIF('4) HNB - Special Sch, AP, ARPs'!$A:$A,Summary!$A86,'4) HNB - Special Sch, AP, ARPs'!Q:Q)+SUMIF('5) HNB - SEN Support Fund'!$A:$A,Summary!$A86,'5) HNB - SEN Support Fund'!M:M)+SUMIF('6) HNB - Mainstream Banding'!$A:$A,Summary!$A86,'6) HNB - Mainstream Banding'!G:G)+SUMIF('7) EYB&amp;HNB - EY High Needs'!$A:$A,Summary!$A86,'7) EYB&amp;HNB - EY High Needs'!C:C)+SUMIF('9) PPG 2016-17'!$A:$A,Summary!$A86,'9) PPG 2016-17'!G:G)+SUMIF('10) EFA 2016-17'!$A:$A,Summary!$A86,'10) EFA 2016-17'!F:F)+SUMIF('3) SB - One Off Reserve'!$A:$A,Summary!$A86,'3) SB - One Off Reserve'!D:D)+SUMIF('8) EYB - 2, 3&amp;4 YO'!$A:$A,Summary!$A86,'8) EYB - 2, 3&amp;4 YO'!O:O)</f>
        <v>569409.03492774139</v>
      </c>
      <c r="U86" s="87">
        <f>SUMIF('1) SB - All Schools ISB '!$C:$C,Summary!$A86,'1) SB - All Schools ISB '!M:M)+SUMIF('2) SB - Growth Fund'!$A:$A,Summary!$A86,'2) SB - Growth Fund'!I:I)+SUMIF('4) HNB - Special Sch, AP, ARPs'!$A:$A,Summary!$A86,'4) HNB - Special Sch, AP, ARPs'!R:R)+SUMIF('5) HNB - SEN Support Fund'!$A:$A,Summary!$A86,'5) HNB - SEN Support Fund'!N:N)+SUMIF('6) HNB - Mainstream Banding'!$A:$A,Summary!$A86,'6) HNB - Mainstream Banding'!H:H)+SUMIF('7) EYB&amp;HNB - EY High Needs'!$A:$A,Summary!$A86,'7) EYB&amp;HNB - EY High Needs'!D:D)+SUMIF('9) PPG 2016-17'!$A:$A,Summary!$A86,'9) PPG 2016-17'!H:H)+SUMIF('10) EFA 2016-17'!$A:$A,Summary!$A86,'10) EFA 2016-17'!G:G)+SUMIF('3) SB - One Off Reserve'!$A:$A,Summary!$A86,'3) SB - One Off Reserve'!E:E)+SUMIF('8) EYB - 2, 3&amp;4 YO'!$A:$A,Summary!$A86,'8) EYB - 2, 3&amp;4 YO'!P:P)</f>
        <v>208329.95894604234</v>
      </c>
      <c r="V86" s="87">
        <f>SUMIF('1) SB - All Schools ISB '!$C:$C,Summary!$A86,'1) SB - All Schools ISB '!N:N)+SUMIF('2) SB - Growth Fund'!$A:$A,Summary!$A86,'2) SB - Growth Fund'!J:J)+SUMIF('4) HNB - Special Sch, AP, ARPs'!$A:$A,Summary!$A86,'4) HNB - Special Sch, AP, ARPs'!S:S)+SUMIF('5) HNB - SEN Support Fund'!$A:$A,Summary!$A86,'5) HNB - SEN Support Fund'!O:O)+SUMIF('6) HNB - Mainstream Banding'!$A:$A,Summary!$A86,'6) HNB - Mainstream Banding'!I:I)+SUMIF('7) EYB&amp;HNB - EY High Needs'!$A:$A,Summary!$A86,'7) EYB&amp;HNB - EY High Needs'!E:E)+SUMIF('9) PPG 2016-17'!$A:$A,Summary!$A86,'9) PPG 2016-17'!I:I)+SUMIF('10) EFA 2016-17'!$A:$A,Summary!$A86,'10) EFA 2016-17'!H:H)+SUMIF('3) SB - One Off Reserve'!$A:$A,Summary!$A86,'3) SB - One Off Reserve'!F:F)+SUMIF('8) EYB - 2, 3&amp;4 YO'!$A:$A,Summary!$A86,'8) EYB - 2, 3&amp;4 YO'!Q:Q)</f>
        <v>199344.45894604234</v>
      </c>
      <c r="W86" s="87">
        <f>SUMIF('1) SB - All Schools ISB '!$C:$C,Summary!$A86,'1) SB - All Schools ISB '!O:O)+SUMIF('2) SB - Growth Fund'!$A:$A,Summary!$A86,'2) SB - Growth Fund'!K:K)+SUMIF('4) HNB - Special Sch, AP, ARPs'!$A:$A,Summary!$A86,'4) HNB - Special Sch, AP, ARPs'!T:T)+SUMIF('5) HNB - SEN Support Fund'!$A:$A,Summary!$A86,'5) HNB - SEN Support Fund'!P:P)+SUMIF('6) HNB - Mainstream Banding'!$A:$A,Summary!$A86,'6) HNB - Mainstream Banding'!J:J)+SUMIF('7) EYB&amp;HNB - EY High Needs'!$A:$A,Summary!$A86,'7) EYB&amp;HNB - EY High Needs'!F:F)+SUMIF('9) PPG 2016-17'!$A:$A,Summary!$A86,'9) PPG 2016-17'!J:J)+SUMIF('10) EFA 2016-17'!$A:$A,Summary!$A86,'10) EFA 2016-17'!I:I)+SUMIF('3) SB - One Off Reserve'!$A:$A,Summary!$A86,'3) SB - One Off Reserve'!G:G)+SUMIF('8) EYB - 2, 3&amp;4 YO'!$A:$A,Summary!$A86,'8) EYB - 2, 3&amp;4 YO'!R:R)</f>
        <v>199344.45894604234</v>
      </c>
      <c r="X86" s="87">
        <f>SUMIF('1) SB - All Schools ISB '!$C:$C,Summary!$A86,'1) SB - All Schools ISB '!P:P)+SUMIF('2) SB - Growth Fund'!$A:$A,Summary!$A86,'2) SB - Growth Fund'!L:L)+SUMIF('4) HNB - Special Sch, AP, ARPs'!$A:$A,Summary!$A86,'4) HNB - Special Sch, AP, ARPs'!U:U)+SUMIF('5) HNB - SEN Support Fund'!$A:$A,Summary!$A86,'5) HNB - SEN Support Fund'!Q:Q)+SUMIF('6) HNB - Mainstream Banding'!$A:$A,Summary!$A86,'6) HNB - Mainstream Banding'!K:K)+SUMIF('7) EYB&amp;HNB - EY High Needs'!$A:$A,Summary!$A86,'7) EYB&amp;HNB - EY High Needs'!G:G)+SUMIF('9) PPG 2016-17'!$A:$A,Summary!$A86,'9) PPG 2016-17'!K:K)+SUMIF('10) EFA 2016-17'!$A:$A,Summary!$A86,'10) EFA 2016-17'!J:J)+SUMIF('3) SB - One Off Reserve'!$A:$A,Summary!$A86,'3) SB - One Off Reserve'!H:H)+SUMIF('8) EYB - 2, 3&amp;4 YO'!$A:$A,Summary!$A86,'8) EYB - 2, 3&amp;4 YO'!S:S)</f>
        <v>199344.45894604234</v>
      </c>
      <c r="Y86" s="87">
        <f>SUMIF('1) SB - All Schools ISB '!$C:$C,Summary!$A86,'1) SB - All Schools ISB '!Q:Q)+SUMIF('2) SB - Growth Fund'!$A:$A,Summary!$A86,'2) SB - Growth Fund'!M:M)+SUMIF('4) HNB - Special Sch, AP, ARPs'!$A:$A,Summary!$A86,'4) HNB - Special Sch, AP, ARPs'!V:V)+SUMIF('5) HNB - SEN Support Fund'!$A:$A,Summary!$A86,'5) HNB - SEN Support Fund'!R:R)+SUMIF('6) HNB - Mainstream Banding'!$A:$A,Summary!$A86,'6) HNB - Mainstream Banding'!L:L)+SUMIF('7) EYB&amp;HNB - EY High Needs'!$A:$A,Summary!$A86,'7) EYB&amp;HNB - EY High Needs'!H:H)+SUMIF('9) PPG 2016-17'!$A:$A,Summary!$A86,'9) PPG 2016-17'!L:L)+SUMIF('10) EFA 2016-17'!$A:$A,Summary!$A86,'10) EFA 2016-17'!K:K)+SUMIF('3) SB - One Off Reserve'!$A:$A,Summary!$A86,'3) SB - One Off Reserve'!I:I)+SUMIF('8) EYB - 2, 3&amp;4 YO'!$A:$A,Summary!$A86,'8) EYB - 2, 3&amp;4 YO'!T:T)</f>
        <v>199344.45894604234</v>
      </c>
      <c r="Z86" s="87">
        <f>SUMIF('1) SB - All Schools ISB '!$C:$C,Summary!$A86,'1) SB - All Schools ISB '!R:R)+SUMIF('2) SB - Growth Fund'!$A:$A,Summary!$A86,'2) SB - Growth Fund'!N:N)+SUMIF('4) HNB - Special Sch, AP, ARPs'!$A:$A,Summary!$A86,'4) HNB - Special Sch, AP, ARPs'!W:W)+SUMIF('5) HNB - SEN Support Fund'!$A:$A,Summary!$A86,'5) HNB - SEN Support Fund'!S:S)+SUMIF('6) HNB - Mainstream Banding'!$A:$A,Summary!$A86,'6) HNB - Mainstream Banding'!M:M)+SUMIF('7) EYB&amp;HNB - EY High Needs'!$A:$A,Summary!$A86,'7) EYB&amp;HNB - EY High Needs'!I:I)+SUMIF('9) PPG 2016-17'!$A:$A,Summary!$A86,'9) PPG 2016-17'!M:M)+SUMIF('10) EFA 2016-17'!$A:$A,Summary!$A86,'10) EFA 2016-17'!L:L)+SUMIF('3) SB - One Off Reserve'!$A:$A,Summary!$A86,'3) SB - One Off Reserve'!J:J)+SUMIF('8) EYB - 2, 3&amp;4 YO'!$A:$A,Summary!$A86,'8) EYB - 2, 3&amp;4 YO'!U:U)</f>
        <v>199344.45894604234</v>
      </c>
      <c r="AA86" s="87">
        <f>SUMIF('1) SB - All Schools ISB '!$C:$C,Summary!$A86,'1) SB - All Schools ISB '!S:S)+SUMIF('2) SB - Growth Fund'!$A:$A,Summary!$A86,'2) SB - Growth Fund'!O:O)+SUMIF('4) HNB - Special Sch, AP, ARPs'!$A:$A,Summary!$A86,'4) HNB - Special Sch, AP, ARPs'!X:X)+SUMIF('5) HNB - SEN Support Fund'!$A:$A,Summary!$A86,'5) HNB - SEN Support Fund'!T:T)+SUMIF('6) HNB - Mainstream Banding'!$A:$A,Summary!$A86,'6) HNB - Mainstream Banding'!N:N)+SUMIF('7) EYB&amp;HNB - EY High Needs'!$A:$A,Summary!$A86,'7) EYB&amp;HNB - EY High Needs'!J:J)+SUMIF('9) PPG 2016-17'!$A:$A,Summary!$A86,'9) PPG 2016-17'!N:N)+SUMIF('10) EFA 2016-17'!$A:$A,Summary!$A86,'10) EFA 2016-17'!M:M)+SUMIF('3) SB - One Off Reserve'!$A:$A,Summary!$A86,'3) SB - One Off Reserve'!K:K)+SUMIF('8) EYB - 2, 3&amp;4 YO'!$A:$A,Summary!$A86,'8) EYB - 2, 3&amp;4 YO'!V:V)</f>
        <v>199344.45894604234</v>
      </c>
      <c r="AB86" s="87">
        <f>SUMIF('1) SB - All Schools ISB '!$C:$C,Summary!$A86,'1) SB - All Schools ISB '!T:T)+SUMIF('2) SB - Growth Fund'!$A:$A,Summary!$A86,'2) SB - Growth Fund'!P:P)+SUMIF('4) HNB - Special Sch, AP, ARPs'!$A:$A,Summary!$A86,'4) HNB - Special Sch, AP, ARPs'!Y:Y)+SUMIF('5) HNB - SEN Support Fund'!$A:$A,Summary!$A86,'5) HNB - SEN Support Fund'!U:U)+SUMIF('6) HNB - Mainstream Banding'!$A:$A,Summary!$A86,'6) HNB - Mainstream Banding'!O:O)+SUMIF('7) EYB&amp;HNB - EY High Needs'!$A:$A,Summary!$A86,'7) EYB&amp;HNB - EY High Needs'!K:K)+SUMIF('9) PPG 2016-17'!$A:$A,Summary!$A86,'9) PPG 2016-17'!O:O)+SUMIF('10) EFA 2016-17'!$A:$A,Summary!$A86,'10) EFA 2016-17'!N:N)+SUMIF('3) SB - One Off Reserve'!$A:$A,Summary!$A86,'3) SB - One Off Reserve'!L:L)+SUMIF('8) EYB - 2, 3&amp;4 YO'!$A:$A,Summary!$A86,'8) EYB - 2, 3&amp;4 YO'!W:W)</f>
        <v>199344.45894604234</v>
      </c>
      <c r="AC86" s="87">
        <f>SUMIF('1) SB - All Schools ISB '!$C:$C,Summary!$A86,'1) SB - All Schools ISB '!U:U)+SUMIF('2) SB - Growth Fund'!$A:$A,Summary!$A86,'2) SB - Growth Fund'!Q:Q)+SUMIF('4) HNB - Special Sch, AP, ARPs'!$A:$A,Summary!$A86,'4) HNB - Special Sch, AP, ARPs'!Z:Z)+SUMIF('5) HNB - SEN Support Fund'!$A:$A,Summary!$A86,'5) HNB - SEN Support Fund'!V:V)+SUMIF('6) HNB - Mainstream Banding'!$A:$A,Summary!$A86,'6) HNB - Mainstream Banding'!P:P)+SUMIF('7) EYB&amp;HNB - EY High Needs'!$A:$A,Summary!$A86,'7) EYB&amp;HNB - EY High Needs'!L:L)+SUMIF('9) PPG 2016-17'!$A:$A,Summary!$A86,'9) PPG 2016-17'!P:P)+SUMIF('10) EFA 2016-17'!$A:$A,Summary!$A86,'10) EFA 2016-17'!O:O)+SUMIF('3) SB - One Off Reserve'!$A:$A,Summary!$A86,'3) SB - One Off Reserve'!M:M)+SUMIF('8) EYB - 2, 3&amp;4 YO'!$A:$A,Summary!$A86,'8) EYB - 2, 3&amp;4 YO'!X:X)</f>
        <v>199344.45894604234</v>
      </c>
      <c r="AD86" s="87">
        <f>SUMIF('1) SB - All Schools ISB '!$C:$C,Summary!$A86,'1) SB - All Schools ISB '!V:V)+SUMIF('2) SB - Growth Fund'!$A:$A,Summary!$A86,'2) SB - Growth Fund'!R:R)+SUMIF('4) HNB - Special Sch, AP, ARPs'!$A:$A,Summary!$A86,'4) HNB - Special Sch, AP, ARPs'!AA:AA)+SUMIF('5) HNB - SEN Support Fund'!$A:$A,Summary!$A86,'5) HNB - SEN Support Fund'!W:W)+SUMIF('6) HNB - Mainstream Banding'!$A:$A,Summary!$A86,'6) HNB - Mainstream Banding'!Q:Q)+SUMIF('7) EYB&amp;HNB - EY High Needs'!$A:$A,Summary!$A86,'7) EYB&amp;HNB - EY High Needs'!M:M)+SUMIF('9) PPG 2016-17'!$A:$A,Summary!$A86,'9) PPG 2016-17'!Q:Q)+SUMIF('10) EFA 2016-17'!$A:$A,Summary!$A86,'10) EFA 2016-17'!P:P)+SUMIF('3) SB - One Off Reserve'!$A:$A,Summary!$A86,'3) SB - One Off Reserve'!N:N)+SUMIF('8) EYB - 2, 3&amp;4 YO'!$A:$A,Summary!$A86,'8) EYB - 2, 3&amp;4 YO'!Y:Y)</f>
        <v>199344.45894604234</v>
      </c>
      <c r="AE86" s="87">
        <f>SUMIF('1) SB - All Schools ISB '!$C:$C,Summary!$A86,'1) SB - All Schools ISB '!W:W)+SUMIF('2) SB - Growth Fund'!$A:$A,Summary!$A86,'2) SB - Growth Fund'!S:S)+SUMIF('4) HNB - Special Sch, AP, ARPs'!$A:$A,Summary!$A86,'4) HNB - Special Sch, AP, ARPs'!AB:AB)+SUMIF('5) HNB - SEN Support Fund'!$A:$A,Summary!$A86,'5) HNB - SEN Support Fund'!X:X)+SUMIF('6) HNB - Mainstream Banding'!$A:$A,Summary!$A86,'6) HNB - Mainstream Banding'!R:R)+SUMIF('7) EYB&amp;HNB - EY High Needs'!$A:$A,Summary!$A86,'7) EYB&amp;HNB - EY High Needs'!N:N)+SUMIF('9) PPG 2016-17'!$A:$A,Summary!$A86,'9) PPG 2016-17'!R:R)+SUMIF('10) EFA 2016-17'!$A:$A,Summary!$A86,'10) EFA 2016-17'!Q:Q)+SUMIF('3) SB - One Off Reserve'!$A:$A,Summary!$A86,'3) SB - One Off Reserve'!O:O)+SUMIF('8) EYB - 2, 3&amp;4 YO'!$A:$A,Summary!$A86,'8) EYB - 2, 3&amp;4 YO'!Z:Z)</f>
        <v>87368.600742488023</v>
      </c>
      <c r="AG86" s="96">
        <v>2659207.725130653</v>
      </c>
      <c r="AH86" s="223">
        <v>2659207.725130653</v>
      </c>
      <c r="AI86" s="223">
        <f t="shared" si="8"/>
        <v>2659207.725130653</v>
      </c>
      <c r="AJ86" s="56">
        <f t="shared" si="9"/>
        <v>0</v>
      </c>
    </row>
    <row r="87" spans="1:36" ht="15" x14ac:dyDescent="0.25">
      <c r="A87" s="7">
        <v>3073507</v>
      </c>
      <c r="B87" s="37" t="s">
        <v>346</v>
      </c>
      <c r="C87" s="96">
        <f>SUMIF('1) SB - All Schools ISB '!C:C,Summary!A87,'1) SB - All Schools ISB '!K:K)</f>
        <v>2181598.4337414126</v>
      </c>
      <c r="D87" s="41">
        <f>SUMIF('4) HNB - Special Sch, AP, ARPs'!A:A,Summary!A87,'4) HNB - Special Sch, AP, ARPs'!C:C)</f>
        <v>0</v>
      </c>
      <c r="E87" s="90">
        <f t="shared" si="5"/>
        <v>2181598.4337414126</v>
      </c>
      <c r="F87" s="88"/>
      <c r="G87" s="91">
        <f>SUMIF('6) HNB - Mainstream Banding'!A:A,Summary!A87,'6) HNB - Mainstream Banding'!E:E)</f>
        <v>61937</v>
      </c>
      <c r="H87" s="41">
        <f>SUMIF('4) HNB - Special Sch, AP, ARPs'!A:A,Summary!A87,'4) HNB - Special Sch, AP, ARPs'!E:E)+SUMIF('4) HNB - Special Sch, AP, ARPs'!A:A,Summary!A87,'4) HNB - Special Sch, AP, ARPs'!F:F)</f>
        <v>0</v>
      </c>
      <c r="I87" s="41">
        <f>SUMIF('5) HNB - SEN Support Fund'!A:A,Summary!A87,'5) HNB - SEN Support Fund'!L:L)</f>
        <v>0</v>
      </c>
      <c r="J87" s="41"/>
      <c r="K87" s="96">
        <f>SUMIF('8) EYB - 2, 3&amp;4 YO'!A:A,A87,'8) EYB - 2, 3&amp;4 YO'!N:N)</f>
        <v>127111.99999999999</v>
      </c>
      <c r="L87" s="96">
        <f>SUMIF('2) SB - Growth Fund'!A:A,Summary!A87,'2) SB - Growth Fund'!G:G)</f>
        <v>60100</v>
      </c>
      <c r="M87" s="96">
        <f>SUMIF('3) SB - One Off Reserve'!A:A,Summary!A87,'3) SB - One Off Reserve'!D:D)</f>
        <v>5851.3233182118674</v>
      </c>
      <c r="N87" s="96">
        <f>SUMIF('10) EFA 2016-17'!A:A,Summary!A87,'10) EFA 2016-17'!C:C)</f>
        <v>0</v>
      </c>
      <c r="O87" s="96">
        <f>SUMIF('10) EFA 2016-17'!A:A,Summary!A87,'10) EFA 2016-17'!D:D)</f>
        <v>0</v>
      </c>
      <c r="P87" s="96">
        <f>SUMIF('9) PPG 2016-17'!A:A,Summary!A87,'9) PPG 2016-17'!F:F)</f>
        <v>68640</v>
      </c>
      <c r="Q87" s="96">
        <f t="shared" si="6"/>
        <v>323640.32331821183</v>
      </c>
      <c r="R87" s="88"/>
      <c r="S87" s="96">
        <f t="shared" si="7"/>
        <v>2505238.7570596244</v>
      </c>
      <c r="T87" s="87">
        <f>SUMIF('1) SB - All Schools ISB '!$C:$C,Summary!$A87,'1) SB - All Schools ISB '!L:L)+SUMIF('2) SB - Growth Fund'!$A:$A,Summary!$A87,'2) SB - Growth Fund'!H:H)+SUMIF('4) HNB - Special Sch, AP, ARPs'!$A:$A,Summary!$A87,'4) HNB - Special Sch, AP, ARPs'!Q:Q)+SUMIF('5) HNB - SEN Support Fund'!$A:$A,Summary!$A87,'5) HNB - SEN Support Fund'!M:M)+SUMIF('6) HNB - Mainstream Banding'!$A:$A,Summary!$A87,'6) HNB - Mainstream Banding'!G:G)+SUMIF('7) EYB&amp;HNB - EY High Needs'!$A:$A,Summary!$A87,'7) EYB&amp;HNB - EY High Needs'!C:C)+SUMIF('9) PPG 2016-17'!$A:$A,Summary!$A87,'9) PPG 2016-17'!G:G)+SUMIF('10) EFA 2016-17'!$A:$A,Summary!$A87,'10) EFA 2016-17'!F:F)+SUMIF('3) SB - One Off Reserve'!$A:$A,Summary!$A87,'3) SB - One Off Reserve'!D:D)+SUMIF('8) EYB - 2, 3&amp;4 YO'!$A:$A,Summary!$A87,'8) EYB - 2, 3&amp;4 YO'!O:O)</f>
        <v>346469.37819847435</v>
      </c>
      <c r="U87" s="87">
        <f>SUMIF('1) SB - All Schools ISB '!$C:$C,Summary!$A87,'1) SB - All Schools ISB '!M:M)+SUMIF('2) SB - Growth Fund'!$A:$A,Summary!$A87,'2) SB - Growth Fund'!I:I)+SUMIF('4) HNB - Special Sch, AP, ARPs'!$A:$A,Summary!$A87,'4) HNB - Special Sch, AP, ARPs'!R:R)+SUMIF('5) HNB - SEN Support Fund'!$A:$A,Summary!$A87,'5) HNB - SEN Support Fund'!N:N)+SUMIF('6) HNB - Mainstream Banding'!$A:$A,Summary!$A87,'6) HNB - Mainstream Banding'!H:H)+SUMIF('7) EYB&amp;HNB - EY High Needs'!$A:$A,Summary!$A87,'7) EYB&amp;HNB - EY High Needs'!D:D)+SUMIF('9) PPG 2016-17'!$A:$A,Summary!$A87,'9) PPG 2016-17'!H:H)+SUMIF('10) EFA 2016-17'!$A:$A,Summary!$A87,'10) EFA 2016-17'!G:G)+SUMIF('3) SB - One Off Reserve'!$A:$A,Summary!$A87,'3) SB - One Off Reserve'!E:E)+SUMIF('8) EYB - 2, 3&amp;4 YO'!$A:$A,Summary!$A87,'8) EYB - 2, 3&amp;4 YO'!P:P)</f>
        <v>207339.43186802007</v>
      </c>
      <c r="V87" s="87">
        <f>SUMIF('1) SB - All Schools ISB '!$C:$C,Summary!$A87,'1) SB - All Schools ISB '!N:N)+SUMIF('2) SB - Growth Fund'!$A:$A,Summary!$A87,'2) SB - Growth Fund'!J:J)+SUMIF('4) HNB - Special Sch, AP, ARPs'!$A:$A,Summary!$A87,'4) HNB - Special Sch, AP, ARPs'!S:S)+SUMIF('5) HNB - SEN Support Fund'!$A:$A,Summary!$A87,'5) HNB - SEN Support Fund'!O:O)+SUMIF('6) HNB - Mainstream Banding'!$A:$A,Summary!$A87,'6) HNB - Mainstream Banding'!I:I)+SUMIF('7) EYB&amp;HNB - EY High Needs'!$A:$A,Summary!$A87,'7) EYB&amp;HNB - EY High Needs'!E:E)+SUMIF('9) PPG 2016-17'!$A:$A,Summary!$A87,'9) PPG 2016-17'!I:I)+SUMIF('10) EFA 2016-17'!$A:$A,Summary!$A87,'10) EFA 2016-17'!H:H)+SUMIF('3) SB - One Off Reserve'!$A:$A,Summary!$A87,'3) SB - One Off Reserve'!F:F)+SUMIF('8) EYB - 2, 3&amp;4 YO'!$A:$A,Summary!$A87,'8) EYB - 2, 3&amp;4 YO'!Q:Q)</f>
        <v>207339.43186802007</v>
      </c>
      <c r="W87" s="87">
        <f>SUMIF('1) SB - All Schools ISB '!$C:$C,Summary!$A87,'1) SB - All Schools ISB '!O:O)+SUMIF('2) SB - Growth Fund'!$A:$A,Summary!$A87,'2) SB - Growth Fund'!K:K)+SUMIF('4) HNB - Special Sch, AP, ARPs'!$A:$A,Summary!$A87,'4) HNB - Special Sch, AP, ARPs'!T:T)+SUMIF('5) HNB - SEN Support Fund'!$A:$A,Summary!$A87,'5) HNB - SEN Support Fund'!P:P)+SUMIF('6) HNB - Mainstream Banding'!$A:$A,Summary!$A87,'6) HNB - Mainstream Banding'!J:J)+SUMIF('7) EYB&amp;HNB - EY High Needs'!$A:$A,Summary!$A87,'7) EYB&amp;HNB - EY High Needs'!F:F)+SUMIF('9) PPG 2016-17'!$A:$A,Summary!$A87,'9) PPG 2016-17'!J:J)+SUMIF('10) EFA 2016-17'!$A:$A,Summary!$A87,'10) EFA 2016-17'!I:I)+SUMIF('3) SB - One Off Reserve'!$A:$A,Summary!$A87,'3) SB - One Off Reserve'!G:G)+SUMIF('8) EYB - 2, 3&amp;4 YO'!$A:$A,Summary!$A87,'8) EYB - 2, 3&amp;4 YO'!R:R)</f>
        <v>207339.43186802007</v>
      </c>
      <c r="X87" s="87">
        <f>SUMIF('1) SB - All Schools ISB '!$C:$C,Summary!$A87,'1) SB - All Schools ISB '!P:P)+SUMIF('2) SB - Growth Fund'!$A:$A,Summary!$A87,'2) SB - Growth Fund'!L:L)+SUMIF('4) HNB - Special Sch, AP, ARPs'!$A:$A,Summary!$A87,'4) HNB - Special Sch, AP, ARPs'!U:U)+SUMIF('5) HNB - SEN Support Fund'!$A:$A,Summary!$A87,'5) HNB - SEN Support Fund'!Q:Q)+SUMIF('6) HNB - Mainstream Banding'!$A:$A,Summary!$A87,'6) HNB - Mainstream Banding'!K:K)+SUMIF('7) EYB&amp;HNB - EY High Needs'!$A:$A,Summary!$A87,'7) EYB&amp;HNB - EY High Needs'!G:G)+SUMIF('9) PPG 2016-17'!$A:$A,Summary!$A87,'9) PPG 2016-17'!K:K)+SUMIF('10) EFA 2016-17'!$A:$A,Summary!$A87,'10) EFA 2016-17'!J:J)+SUMIF('3) SB - One Off Reserve'!$A:$A,Summary!$A87,'3) SB - One Off Reserve'!H:H)+SUMIF('8) EYB - 2, 3&amp;4 YO'!$A:$A,Summary!$A87,'8) EYB - 2, 3&amp;4 YO'!S:S)</f>
        <v>207339.43186802007</v>
      </c>
      <c r="Y87" s="87">
        <f>SUMIF('1) SB - All Schools ISB '!$C:$C,Summary!$A87,'1) SB - All Schools ISB '!Q:Q)+SUMIF('2) SB - Growth Fund'!$A:$A,Summary!$A87,'2) SB - Growth Fund'!M:M)+SUMIF('4) HNB - Special Sch, AP, ARPs'!$A:$A,Summary!$A87,'4) HNB - Special Sch, AP, ARPs'!V:V)+SUMIF('5) HNB - SEN Support Fund'!$A:$A,Summary!$A87,'5) HNB - SEN Support Fund'!R:R)+SUMIF('6) HNB - Mainstream Banding'!$A:$A,Summary!$A87,'6) HNB - Mainstream Banding'!L:L)+SUMIF('7) EYB&amp;HNB - EY High Needs'!$A:$A,Summary!$A87,'7) EYB&amp;HNB - EY High Needs'!H:H)+SUMIF('9) PPG 2016-17'!$A:$A,Summary!$A87,'9) PPG 2016-17'!L:L)+SUMIF('10) EFA 2016-17'!$A:$A,Summary!$A87,'10) EFA 2016-17'!K:K)+SUMIF('3) SB - One Off Reserve'!$A:$A,Summary!$A87,'3) SB - One Off Reserve'!I:I)+SUMIF('8) EYB - 2, 3&amp;4 YO'!$A:$A,Summary!$A87,'8) EYB - 2, 3&amp;4 YO'!T:T)</f>
        <v>207339.43186802007</v>
      </c>
      <c r="Z87" s="87">
        <f>SUMIF('1) SB - All Schools ISB '!$C:$C,Summary!$A87,'1) SB - All Schools ISB '!R:R)+SUMIF('2) SB - Growth Fund'!$A:$A,Summary!$A87,'2) SB - Growth Fund'!N:N)+SUMIF('4) HNB - Special Sch, AP, ARPs'!$A:$A,Summary!$A87,'4) HNB - Special Sch, AP, ARPs'!W:W)+SUMIF('5) HNB - SEN Support Fund'!$A:$A,Summary!$A87,'5) HNB - SEN Support Fund'!S:S)+SUMIF('6) HNB - Mainstream Banding'!$A:$A,Summary!$A87,'6) HNB - Mainstream Banding'!M:M)+SUMIF('7) EYB&amp;HNB - EY High Needs'!$A:$A,Summary!$A87,'7) EYB&amp;HNB - EY High Needs'!I:I)+SUMIF('9) PPG 2016-17'!$A:$A,Summary!$A87,'9) PPG 2016-17'!M:M)+SUMIF('10) EFA 2016-17'!$A:$A,Summary!$A87,'10) EFA 2016-17'!L:L)+SUMIF('3) SB - One Off Reserve'!$A:$A,Summary!$A87,'3) SB - One Off Reserve'!J:J)+SUMIF('8) EYB - 2, 3&amp;4 YO'!$A:$A,Summary!$A87,'8) EYB - 2, 3&amp;4 YO'!U:U)</f>
        <v>207339.43186802007</v>
      </c>
      <c r="AA87" s="87">
        <f>SUMIF('1) SB - All Schools ISB '!$C:$C,Summary!$A87,'1) SB - All Schools ISB '!S:S)+SUMIF('2) SB - Growth Fund'!$A:$A,Summary!$A87,'2) SB - Growth Fund'!O:O)+SUMIF('4) HNB - Special Sch, AP, ARPs'!$A:$A,Summary!$A87,'4) HNB - Special Sch, AP, ARPs'!X:X)+SUMIF('5) HNB - SEN Support Fund'!$A:$A,Summary!$A87,'5) HNB - SEN Support Fund'!T:T)+SUMIF('6) HNB - Mainstream Banding'!$A:$A,Summary!$A87,'6) HNB - Mainstream Banding'!N:N)+SUMIF('7) EYB&amp;HNB - EY High Needs'!$A:$A,Summary!$A87,'7) EYB&amp;HNB - EY High Needs'!J:J)+SUMIF('9) PPG 2016-17'!$A:$A,Summary!$A87,'9) PPG 2016-17'!N:N)+SUMIF('10) EFA 2016-17'!$A:$A,Summary!$A87,'10) EFA 2016-17'!M:M)+SUMIF('3) SB - One Off Reserve'!$A:$A,Summary!$A87,'3) SB - One Off Reserve'!K:K)+SUMIF('8) EYB - 2, 3&amp;4 YO'!$A:$A,Summary!$A87,'8) EYB - 2, 3&amp;4 YO'!V:V)</f>
        <v>207339.43186802007</v>
      </c>
      <c r="AB87" s="87">
        <f>SUMIF('1) SB - All Schools ISB '!$C:$C,Summary!$A87,'1) SB - All Schools ISB '!T:T)+SUMIF('2) SB - Growth Fund'!$A:$A,Summary!$A87,'2) SB - Growth Fund'!P:P)+SUMIF('4) HNB - Special Sch, AP, ARPs'!$A:$A,Summary!$A87,'4) HNB - Special Sch, AP, ARPs'!Y:Y)+SUMIF('5) HNB - SEN Support Fund'!$A:$A,Summary!$A87,'5) HNB - SEN Support Fund'!U:U)+SUMIF('6) HNB - Mainstream Banding'!$A:$A,Summary!$A87,'6) HNB - Mainstream Banding'!O:O)+SUMIF('7) EYB&amp;HNB - EY High Needs'!$A:$A,Summary!$A87,'7) EYB&amp;HNB - EY High Needs'!K:K)+SUMIF('9) PPG 2016-17'!$A:$A,Summary!$A87,'9) PPG 2016-17'!O:O)+SUMIF('10) EFA 2016-17'!$A:$A,Summary!$A87,'10) EFA 2016-17'!N:N)+SUMIF('3) SB - One Off Reserve'!$A:$A,Summary!$A87,'3) SB - One Off Reserve'!L:L)+SUMIF('8) EYB - 2, 3&amp;4 YO'!$A:$A,Summary!$A87,'8) EYB - 2, 3&amp;4 YO'!W:W)</f>
        <v>207339.43186802007</v>
      </c>
      <c r="AC87" s="87">
        <f>SUMIF('1) SB - All Schools ISB '!$C:$C,Summary!$A87,'1) SB - All Schools ISB '!U:U)+SUMIF('2) SB - Growth Fund'!$A:$A,Summary!$A87,'2) SB - Growth Fund'!Q:Q)+SUMIF('4) HNB - Special Sch, AP, ARPs'!$A:$A,Summary!$A87,'4) HNB - Special Sch, AP, ARPs'!Z:Z)+SUMIF('5) HNB - SEN Support Fund'!$A:$A,Summary!$A87,'5) HNB - SEN Support Fund'!V:V)+SUMIF('6) HNB - Mainstream Banding'!$A:$A,Summary!$A87,'6) HNB - Mainstream Banding'!P:P)+SUMIF('7) EYB&amp;HNB - EY High Needs'!$A:$A,Summary!$A87,'7) EYB&amp;HNB - EY High Needs'!L:L)+SUMIF('9) PPG 2016-17'!$A:$A,Summary!$A87,'9) PPG 2016-17'!P:P)+SUMIF('10) EFA 2016-17'!$A:$A,Summary!$A87,'10) EFA 2016-17'!O:O)+SUMIF('3) SB - One Off Reserve'!$A:$A,Summary!$A87,'3) SB - One Off Reserve'!M:M)+SUMIF('8) EYB - 2, 3&amp;4 YO'!$A:$A,Summary!$A87,'8) EYB - 2, 3&amp;4 YO'!X:X)</f>
        <v>207339.43186802007</v>
      </c>
      <c r="AD87" s="87">
        <f>SUMIF('1) SB - All Schools ISB '!$C:$C,Summary!$A87,'1) SB - All Schools ISB '!V:V)+SUMIF('2) SB - Growth Fund'!$A:$A,Summary!$A87,'2) SB - Growth Fund'!R:R)+SUMIF('4) HNB - Special Sch, AP, ARPs'!$A:$A,Summary!$A87,'4) HNB - Special Sch, AP, ARPs'!AA:AA)+SUMIF('5) HNB - SEN Support Fund'!$A:$A,Summary!$A87,'5) HNB - SEN Support Fund'!W:W)+SUMIF('6) HNB - Mainstream Banding'!$A:$A,Summary!$A87,'6) HNB - Mainstream Banding'!Q:Q)+SUMIF('7) EYB&amp;HNB - EY High Needs'!$A:$A,Summary!$A87,'7) EYB&amp;HNB - EY High Needs'!M:M)+SUMIF('9) PPG 2016-17'!$A:$A,Summary!$A87,'9) PPG 2016-17'!Q:Q)+SUMIF('10) EFA 2016-17'!$A:$A,Summary!$A87,'10) EFA 2016-17'!P:P)+SUMIF('3) SB - One Off Reserve'!$A:$A,Summary!$A87,'3) SB - One Off Reserve'!N:N)+SUMIF('8) EYB - 2, 3&amp;4 YO'!$A:$A,Summary!$A87,'8) EYB - 2, 3&amp;4 YO'!Y:Y)</f>
        <v>207339.43186802007</v>
      </c>
      <c r="AE87" s="87">
        <f>SUMIF('1) SB - All Schools ISB '!$C:$C,Summary!$A87,'1) SB - All Schools ISB '!W:W)+SUMIF('2) SB - Growth Fund'!$A:$A,Summary!$A87,'2) SB - Growth Fund'!S:S)+SUMIF('4) HNB - Special Sch, AP, ARPs'!$A:$A,Summary!$A87,'4) HNB - Special Sch, AP, ARPs'!AB:AB)+SUMIF('5) HNB - SEN Support Fund'!$A:$A,Summary!$A87,'5) HNB - SEN Support Fund'!X:X)+SUMIF('6) HNB - Mainstream Banding'!$A:$A,Summary!$A87,'6) HNB - Mainstream Banding'!R:R)+SUMIF('7) EYB&amp;HNB - EY High Needs'!$A:$A,Summary!$A87,'7) EYB&amp;HNB - EY High Needs'!N:N)+SUMIF('9) PPG 2016-17'!$A:$A,Summary!$A87,'9) PPG 2016-17'!R:R)+SUMIF('10) EFA 2016-17'!$A:$A,Summary!$A87,'10) EFA 2016-17'!Q:Q)+SUMIF('3) SB - One Off Reserve'!$A:$A,Summary!$A87,'3) SB - One Off Reserve'!O:O)+SUMIF('8) EYB - 2, 3&amp;4 YO'!$A:$A,Summary!$A87,'8) EYB - 2, 3&amp;4 YO'!Z:Z)</f>
        <v>85375.06018094944</v>
      </c>
      <c r="AG87" s="96">
        <v>2505238.7570596244</v>
      </c>
      <c r="AH87" s="223">
        <v>2505238.7570596244</v>
      </c>
      <c r="AI87" s="223">
        <f t="shared" si="8"/>
        <v>2505238.7570596244</v>
      </c>
      <c r="AJ87" s="56">
        <f t="shared" si="9"/>
        <v>0</v>
      </c>
    </row>
    <row r="88" spans="1:36" ht="15" x14ac:dyDescent="0.25">
      <c r="A88" s="7">
        <v>3072059</v>
      </c>
      <c r="B88" s="37" t="s">
        <v>347</v>
      </c>
      <c r="C88" s="96">
        <f>SUMIF('1) SB - All Schools ISB '!C:C,Summary!A88,'1) SB - All Schools ISB '!K:K)</f>
        <v>1789512.6495385461</v>
      </c>
      <c r="D88" s="41">
        <f>SUMIF('4) HNB - Special Sch, AP, ARPs'!A:A,Summary!A88,'4) HNB - Special Sch, AP, ARPs'!C:C)</f>
        <v>0</v>
      </c>
      <c r="E88" s="90">
        <f t="shared" si="5"/>
        <v>1789512.6495385461</v>
      </c>
      <c r="F88" s="88"/>
      <c r="G88" s="91">
        <f>SUMIF('6) HNB - Mainstream Banding'!A:A,Summary!A88,'6) HNB - Mainstream Banding'!E:E)</f>
        <v>41494.082500000004</v>
      </c>
      <c r="H88" s="41">
        <f>SUMIF('4) HNB - Special Sch, AP, ARPs'!A:A,Summary!A88,'4) HNB - Special Sch, AP, ARPs'!E:E)+SUMIF('4) HNB - Special Sch, AP, ARPs'!A:A,Summary!A88,'4) HNB - Special Sch, AP, ARPs'!F:F)</f>
        <v>0</v>
      </c>
      <c r="I88" s="41">
        <f>SUMIF('5) HNB - SEN Support Fund'!A:A,Summary!A88,'5) HNB - SEN Support Fund'!L:L)</f>
        <v>0</v>
      </c>
      <c r="J88" s="41"/>
      <c r="K88" s="96">
        <f>SUMIF('8) EYB - 2, 3&amp;4 YO'!A:A,A88,'8) EYB - 2, 3&amp;4 YO'!N:N)</f>
        <v>120882.99999999999</v>
      </c>
      <c r="L88" s="96">
        <f>SUMIF('2) SB - Growth Fund'!A:A,Summary!A88,'2) SB - Growth Fund'!G:G)</f>
        <v>75100</v>
      </c>
      <c r="M88" s="96">
        <f>SUMIF('3) SB - One Off Reserve'!A:A,Summary!A88,'3) SB - One Off Reserve'!D:D)</f>
        <v>4519.5705199808508</v>
      </c>
      <c r="N88" s="96">
        <f>SUMIF('10) EFA 2016-17'!A:A,Summary!A88,'10) EFA 2016-17'!C:C)</f>
        <v>0</v>
      </c>
      <c r="O88" s="96">
        <f>SUMIF('10) EFA 2016-17'!A:A,Summary!A88,'10) EFA 2016-17'!D:D)</f>
        <v>0</v>
      </c>
      <c r="P88" s="96">
        <f>SUMIF('9) PPG 2016-17'!A:A,Summary!A88,'9) PPG 2016-17'!F:F)</f>
        <v>119960</v>
      </c>
      <c r="Q88" s="96">
        <f t="shared" si="6"/>
        <v>361956.65301998088</v>
      </c>
      <c r="R88" s="88"/>
      <c r="S88" s="96">
        <f t="shared" si="7"/>
        <v>2151469.3025585269</v>
      </c>
      <c r="T88" s="87">
        <f>SUMIF('1) SB - All Schools ISB '!$C:$C,Summary!$A88,'1) SB - All Schools ISB '!L:L)+SUMIF('2) SB - Growth Fund'!$A:$A,Summary!$A88,'2) SB - Growth Fund'!H:H)+SUMIF('4) HNB - Special Sch, AP, ARPs'!$A:$A,Summary!$A88,'4) HNB - Special Sch, AP, ARPs'!Q:Q)+SUMIF('5) HNB - SEN Support Fund'!$A:$A,Summary!$A88,'5) HNB - SEN Support Fund'!M:M)+SUMIF('6) HNB - Mainstream Banding'!$A:$A,Summary!$A88,'6) HNB - Mainstream Banding'!G:G)+SUMIF('7) EYB&amp;HNB - EY High Needs'!$A:$A,Summary!$A88,'7) EYB&amp;HNB - EY High Needs'!C:C)+SUMIF('9) PPG 2016-17'!$A:$A,Summary!$A88,'9) PPG 2016-17'!G:G)+SUMIF('10) EFA 2016-17'!$A:$A,Summary!$A88,'10) EFA 2016-17'!F:F)+SUMIF('3) SB - One Off Reserve'!$A:$A,Summary!$A88,'3) SB - One Off Reserve'!D:D)+SUMIF('8) EYB - 2, 3&amp;4 YO'!$A:$A,Summary!$A88,'8) EYB - 2, 3&amp;4 YO'!O:O)</f>
        <v>242782.28970441368</v>
      </c>
      <c r="U88" s="87">
        <f>SUMIF('1) SB - All Schools ISB '!$C:$C,Summary!$A88,'1) SB - All Schools ISB '!M:M)+SUMIF('2) SB - Growth Fund'!$A:$A,Summary!$A88,'2) SB - Growth Fund'!I:I)+SUMIF('4) HNB - Special Sch, AP, ARPs'!$A:$A,Summary!$A88,'4) HNB - Special Sch, AP, ARPs'!R:R)+SUMIF('5) HNB - SEN Support Fund'!$A:$A,Summary!$A88,'5) HNB - SEN Support Fund'!N:N)+SUMIF('6) HNB - Mainstream Banding'!$A:$A,Summary!$A88,'6) HNB - Mainstream Banding'!H:H)+SUMIF('7) EYB&amp;HNB - EY High Needs'!$A:$A,Summary!$A88,'7) EYB&amp;HNB - EY High Needs'!D:D)+SUMIF('9) PPG 2016-17'!$A:$A,Summary!$A88,'9) PPG 2016-17'!H:H)+SUMIF('10) EFA 2016-17'!$A:$A,Summary!$A88,'10) EFA 2016-17'!G:G)+SUMIF('3) SB - One Off Reserve'!$A:$A,Summary!$A88,'3) SB - One Off Reserve'!E:E)+SUMIF('8) EYB - 2, 3&amp;4 YO'!$A:$A,Summary!$A88,'8) EYB - 2, 3&amp;4 YO'!P:P)</f>
        <v>176107.22722327645</v>
      </c>
      <c r="V88" s="87">
        <f>SUMIF('1) SB - All Schools ISB '!$C:$C,Summary!$A88,'1) SB - All Schools ISB '!N:N)+SUMIF('2) SB - Growth Fund'!$A:$A,Summary!$A88,'2) SB - Growth Fund'!J:J)+SUMIF('4) HNB - Special Sch, AP, ARPs'!$A:$A,Summary!$A88,'4) HNB - Special Sch, AP, ARPs'!S:S)+SUMIF('5) HNB - SEN Support Fund'!$A:$A,Summary!$A88,'5) HNB - SEN Support Fund'!O:O)+SUMIF('6) HNB - Mainstream Banding'!$A:$A,Summary!$A88,'6) HNB - Mainstream Banding'!I:I)+SUMIF('7) EYB&amp;HNB - EY High Needs'!$A:$A,Summary!$A88,'7) EYB&amp;HNB - EY High Needs'!E:E)+SUMIF('9) PPG 2016-17'!$A:$A,Summary!$A88,'9) PPG 2016-17'!I:I)+SUMIF('10) EFA 2016-17'!$A:$A,Summary!$A88,'10) EFA 2016-17'!H:H)+SUMIF('3) SB - One Off Reserve'!$A:$A,Summary!$A88,'3) SB - One Off Reserve'!F:F)+SUMIF('8) EYB - 2, 3&amp;4 YO'!$A:$A,Summary!$A88,'8) EYB - 2, 3&amp;4 YO'!Q:Q)</f>
        <v>176107.22722327645</v>
      </c>
      <c r="W88" s="87">
        <f>SUMIF('1) SB - All Schools ISB '!$C:$C,Summary!$A88,'1) SB - All Schools ISB '!O:O)+SUMIF('2) SB - Growth Fund'!$A:$A,Summary!$A88,'2) SB - Growth Fund'!K:K)+SUMIF('4) HNB - Special Sch, AP, ARPs'!$A:$A,Summary!$A88,'4) HNB - Special Sch, AP, ARPs'!T:T)+SUMIF('5) HNB - SEN Support Fund'!$A:$A,Summary!$A88,'5) HNB - SEN Support Fund'!P:P)+SUMIF('6) HNB - Mainstream Banding'!$A:$A,Summary!$A88,'6) HNB - Mainstream Banding'!J:J)+SUMIF('7) EYB&amp;HNB - EY High Needs'!$A:$A,Summary!$A88,'7) EYB&amp;HNB - EY High Needs'!F:F)+SUMIF('9) PPG 2016-17'!$A:$A,Summary!$A88,'9) PPG 2016-17'!J:J)+SUMIF('10) EFA 2016-17'!$A:$A,Summary!$A88,'10) EFA 2016-17'!I:I)+SUMIF('3) SB - One Off Reserve'!$A:$A,Summary!$A88,'3) SB - One Off Reserve'!G:G)+SUMIF('8) EYB - 2, 3&amp;4 YO'!$A:$A,Summary!$A88,'8) EYB - 2, 3&amp;4 YO'!R:R)</f>
        <v>176107.22722327645</v>
      </c>
      <c r="X88" s="87">
        <f>SUMIF('1) SB - All Schools ISB '!$C:$C,Summary!$A88,'1) SB - All Schools ISB '!P:P)+SUMIF('2) SB - Growth Fund'!$A:$A,Summary!$A88,'2) SB - Growth Fund'!L:L)+SUMIF('4) HNB - Special Sch, AP, ARPs'!$A:$A,Summary!$A88,'4) HNB - Special Sch, AP, ARPs'!U:U)+SUMIF('5) HNB - SEN Support Fund'!$A:$A,Summary!$A88,'5) HNB - SEN Support Fund'!Q:Q)+SUMIF('6) HNB - Mainstream Banding'!$A:$A,Summary!$A88,'6) HNB - Mainstream Banding'!K:K)+SUMIF('7) EYB&amp;HNB - EY High Needs'!$A:$A,Summary!$A88,'7) EYB&amp;HNB - EY High Needs'!G:G)+SUMIF('9) PPG 2016-17'!$A:$A,Summary!$A88,'9) PPG 2016-17'!K:K)+SUMIF('10) EFA 2016-17'!$A:$A,Summary!$A88,'10) EFA 2016-17'!J:J)+SUMIF('3) SB - One Off Reserve'!$A:$A,Summary!$A88,'3) SB - One Off Reserve'!H:H)+SUMIF('8) EYB - 2, 3&amp;4 YO'!$A:$A,Summary!$A88,'8) EYB - 2, 3&amp;4 YO'!S:S)</f>
        <v>176107.22722327645</v>
      </c>
      <c r="Y88" s="87">
        <f>SUMIF('1) SB - All Schools ISB '!$C:$C,Summary!$A88,'1) SB - All Schools ISB '!Q:Q)+SUMIF('2) SB - Growth Fund'!$A:$A,Summary!$A88,'2) SB - Growth Fund'!M:M)+SUMIF('4) HNB - Special Sch, AP, ARPs'!$A:$A,Summary!$A88,'4) HNB - Special Sch, AP, ARPs'!V:V)+SUMIF('5) HNB - SEN Support Fund'!$A:$A,Summary!$A88,'5) HNB - SEN Support Fund'!R:R)+SUMIF('6) HNB - Mainstream Banding'!$A:$A,Summary!$A88,'6) HNB - Mainstream Banding'!L:L)+SUMIF('7) EYB&amp;HNB - EY High Needs'!$A:$A,Summary!$A88,'7) EYB&amp;HNB - EY High Needs'!H:H)+SUMIF('9) PPG 2016-17'!$A:$A,Summary!$A88,'9) PPG 2016-17'!L:L)+SUMIF('10) EFA 2016-17'!$A:$A,Summary!$A88,'10) EFA 2016-17'!K:K)+SUMIF('3) SB - One Off Reserve'!$A:$A,Summary!$A88,'3) SB - One Off Reserve'!I:I)+SUMIF('8) EYB - 2, 3&amp;4 YO'!$A:$A,Summary!$A88,'8) EYB - 2, 3&amp;4 YO'!T:T)</f>
        <v>176107.22722327645</v>
      </c>
      <c r="Z88" s="87">
        <f>SUMIF('1) SB - All Schools ISB '!$C:$C,Summary!$A88,'1) SB - All Schools ISB '!R:R)+SUMIF('2) SB - Growth Fund'!$A:$A,Summary!$A88,'2) SB - Growth Fund'!N:N)+SUMIF('4) HNB - Special Sch, AP, ARPs'!$A:$A,Summary!$A88,'4) HNB - Special Sch, AP, ARPs'!W:W)+SUMIF('5) HNB - SEN Support Fund'!$A:$A,Summary!$A88,'5) HNB - SEN Support Fund'!S:S)+SUMIF('6) HNB - Mainstream Banding'!$A:$A,Summary!$A88,'6) HNB - Mainstream Banding'!M:M)+SUMIF('7) EYB&amp;HNB - EY High Needs'!$A:$A,Summary!$A88,'7) EYB&amp;HNB - EY High Needs'!I:I)+SUMIF('9) PPG 2016-17'!$A:$A,Summary!$A88,'9) PPG 2016-17'!M:M)+SUMIF('10) EFA 2016-17'!$A:$A,Summary!$A88,'10) EFA 2016-17'!L:L)+SUMIF('3) SB - One Off Reserve'!$A:$A,Summary!$A88,'3) SB - One Off Reserve'!J:J)+SUMIF('8) EYB - 2, 3&amp;4 YO'!$A:$A,Summary!$A88,'8) EYB - 2, 3&amp;4 YO'!U:U)</f>
        <v>176107.22722327645</v>
      </c>
      <c r="AA88" s="87">
        <f>SUMIF('1) SB - All Schools ISB '!$C:$C,Summary!$A88,'1) SB - All Schools ISB '!S:S)+SUMIF('2) SB - Growth Fund'!$A:$A,Summary!$A88,'2) SB - Growth Fund'!O:O)+SUMIF('4) HNB - Special Sch, AP, ARPs'!$A:$A,Summary!$A88,'4) HNB - Special Sch, AP, ARPs'!X:X)+SUMIF('5) HNB - SEN Support Fund'!$A:$A,Summary!$A88,'5) HNB - SEN Support Fund'!T:T)+SUMIF('6) HNB - Mainstream Banding'!$A:$A,Summary!$A88,'6) HNB - Mainstream Banding'!N:N)+SUMIF('7) EYB&amp;HNB - EY High Needs'!$A:$A,Summary!$A88,'7) EYB&amp;HNB - EY High Needs'!J:J)+SUMIF('9) PPG 2016-17'!$A:$A,Summary!$A88,'9) PPG 2016-17'!N:N)+SUMIF('10) EFA 2016-17'!$A:$A,Summary!$A88,'10) EFA 2016-17'!M:M)+SUMIF('3) SB - One Off Reserve'!$A:$A,Summary!$A88,'3) SB - One Off Reserve'!K:K)+SUMIF('8) EYB - 2, 3&amp;4 YO'!$A:$A,Summary!$A88,'8) EYB - 2, 3&amp;4 YO'!V:V)</f>
        <v>176107.22722327645</v>
      </c>
      <c r="AB88" s="87">
        <f>SUMIF('1) SB - All Schools ISB '!$C:$C,Summary!$A88,'1) SB - All Schools ISB '!T:T)+SUMIF('2) SB - Growth Fund'!$A:$A,Summary!$A88,'2) SB - Growth Fund'!P:P)+SUMIF('4) HNB - Special Sch, AP, ARPs'!$A:$A,Summary!$A88,'4) HNB - Special Sch, AP, ARPs'!Y:Y)+SUMIF('5) HNB - SEN Support Fund'!$A:$A,Summary!$A88,'5) HNB - SEN Support Fund'!U:U)+SUMIF('6) HNB - Mainstream Banding'!$A:$A,Summary!$A88,'6) HNB - Mainstream Banding'!O:O)+SUMIF('7) EYB&amp;HNB - EY High Needs'!$A:$A,Summary!$A88,'7) EYB&amp;HNB - EY High Needs'!K:K)+SUMIF('9) PPG 2016-17'!$A:$A,Summary!$A88,'9) PPG 2016-17'!O:O)+SUMIF('10) EFA 2016-17'!$A:$A,Summary!$A88,'10) EFA 2016-17'!N:N)+SUMIF('3) SB - One Off Reserve'!$A:$A,Summary!$A88,'3) SB - One Off Reserve'!L:L)+SUMIF('8) EYB - 2, 3&amp;4 YO'!$A:$A,Summary!$A88,'8) EYB - 2, 3&amp;4 YO'!W:W)</f>
        <v>176107.22722327645</v>
      </c>
      <c r="AC88" s="87">
        <f>SUMIF('1) SB - All Schools ISB '!$C:$C,Summary!$A88,'1) SB - All Schools ISB '!U:U)+SUMIF('2) SB - Growth Fund'!$A:$A,Summary!$A88,'2) SB - Growth Fund'!Q:Q)+SUMIF('4) HNB - Special Sch, AP, ARPs'!$A:$A,Summary!$A88,'4) HNB - Special Sch, AP, ARPs'!Z:Z)+SUMIF('5) HNB - SEN Support Fund'!$A:$A,Summary!$A88,'5) HNB - SEN Support Fund'!V:V)+SUMIF('6) HNB - Mainstream Banding'!$A:$A,Summary!$A88,'6) HNB - Mainstream Banding'!P:P)+SUMIF('7) EYB&amp;HNB - EY High Needs'!$A:$A,Summary!$A88,'7) EYB&amp;HNB - EY High Needs'!L:L)+SUMIF('9) PPG 2016-17'!$A:$A,Summary!$A88,'9) PPG 2016-17'!P:P)+SUMIF('10) EFA 2016-17'!$A:$A,Summary!$A88,'10) EFA 2016-17'!O:O)+SUMIF('3) SB - One Off Reserve'!$A:$A,Summary!$A88,'3) SB - One Off Reserve'!M:M)+SUMIF('8) EYB - 2, 3&amp;4 YO'!$A:$A,Summary!$A88,'8) EYB - 2, 3&amp;4 YO'!X:X)</f>
        <v>176107.22722327645</v>
      </c>
      <c r="AD88" s="87">
        <f>SUMIF('1) SB - All Schools ISB '!$C:$C,Summary!$A88,'1) SB - All Schools ISB '!V:V)+SUMIF('2) SB - Growth Fund'!$A:$A,Summary!$A88,'2) SB - Growth Fund'!R:R)+SUMIF('4) HNB - Special Sch, AP, ARPs'!$A:$A,Summary!$A88,'4) HNB - Special Sch, AP, ARPs'!AA:AA)+SUMIF('5) HNB - SEN Support Fund'!$A:$A,Summary!$A88,'5) HNB - SEN Support Fund'!W:W)+SUMIF('6) HNB - Mainstream Banding'!$A:$A,Summary!$A88,'6) HNB - Mainstream Banding'!Q:Q)+SUMIF('7) EYB&amp;HNB - EY High Needs'!$A:$A,Summary!$A88,'7) EYB&amp;HNB - EY High Needs'!M:M)+SUMIF('9) PPG 2016-17'!$A:$A,Summary!$A88,'9) PPG 2016-17'!Q:Q)+SUMIF('10) EFA 2016-17'!$A:$A,Summary!$A88,'10) EFA 2016-17'!P:P)+SUMIF('3) SB - One Off Reserve'!$A:$A,Summary!$A88,'3) SB - One Off Reserve'!N:N)+SUMIF('8) EYB - 2, 3&amp;4 YO'!$A:$A,Summary!$A88,'8) EYB - 2, 3&amp;4 YO'!Y:Y)</f>
        <v>176107.22722327645</v>
      </c>
      <c r="AE88" s="87">
        <f>SUMIF('1) SB - All Schools ISB '!$C:$C,Summary!$A88,'1) SB - All Schools ISB '!W:W)+SUMIF('2) SB - Growth Fund'!$A:$A,Summary!$A88,'2) SB - Growth Fund'!S:S)+SUMIF('4) HNB - Special Sch, AP, ARPs'!$A:$A,Summary!$A88,'4) HNB - Special Sch, AP, ARPs'!AB:AB)+SUMIF('5) HNB - SEN Support Fund'!$A:$A,Summary!$A88,'5) HNB - SEN Support Fund'!X:X)+SUMIF('6) HNB - Mainstream Banding'!$A:$A,Summary!$A88,'6) HNB - Mainstream Banding'!R:R)+SUMIF('7) EYB&amp;HNB - EY High Needs'!$A:$A,Summary!$A88,'7) EYB&amp;HNB - EY High Needs'!N:N)+SUMIF('9) PPG 2016-17'!$A:$A,Summary!$A88,'9) PPG 2016-17'!R:R)+SUMIF('10) EFA 2016-17'!$A:$A,Summary!$A88,'10) EFA 2016-17'!Q:Q)+SUMIF('3) SB - One Off Reserve'!$A:$A,Summary!$A88,'3) SB - One Off Reserve'!O:O)+SUMIF('8) EYB - 2, 3&amp;4 YO'!$A:$A,Summary!$A88,'8) EYB - 2, 3&amp;4 YO'!Z:Z)</f>
        <v>72514.740621349119</v>
      </c>
      <c r="AG88" s="96">
        <v>2151469.3025585269</v>
      </c>
      <c r="AH88" s="223">
        <v>2151469.3025585269</v>
      </c>
      <c r="AI88" s="223">
        <f t="shared" si="8"/>
        <v>2151469.3025585269</v>
      </c>
      <c r="AJ88" s="56">
        <f t="shared" si="9"/>
        <v>0</v>
      </c>
    </row>
    <row r="89" spans="1:36" ht="15" x14ac:dyDescent="0.25">
      <c r="A89" s="7">
        <v>3072003</v>
      </c>
      <c r="B89" s="37" t="s">
        <v>402</v>
      </c>
      <c r="C89" s="96">
        <f>SUMIF('1) SB - All Schools ISB '!C:C,Summary!A89,'1) SB - All Schools ISB '!K:K)</f>
        <v>552333.78661904763</v>
      </c>
      <c r="D89" s="41">
        <f>SUMIF('4) HNB - Special Sch, AP, ARPs'!A:A,Summary!A89,'4) HNB - Special Sch, AP, ARPs'!C:C)</f>
        <v>0</v>
      </c>
      <c r="E89" s="90">
        <f t="shared" si="5"/>
        <v>552333.78661904763</v>
      </c>
      <c r="F89" s="88"/>
      <c r="G89" s="91">
        <f>SUMIF('6) HNB - Mainstream Banding'!A:A,Summary!A89,'6) HNB - Mainstream Banding'!E:E)</f>
        <v>13202</v>
      </c>
      <c r="H89" s="41">
        <f>SUMIF('4) HNB - Special Sch, AP, ARPs'!A:A,Summary!A89,'4) HNB - Special Sch, AP, ARPs'!E:E)+SUMIF('4) HNB - Special Sch, AP, ARPs'!A:A,Summary!A89,'4) HNB - Special Sch, AP, ARPs'!F:F)</f>
        <v>0</v>
      </c>
      <c r="I89" s="41">
        <f>SUMIF('5) HNB - SEN Support Fund'!A:A,Summary!A89,'5) HNB - SEN Support Fund'!L:L)</f>
        <v>0</v>
      </c>
      <c r="J89" s="41"/>
      <c r="K89" s="96">
        <f>SUMIF('8) EYB - 2, 3&amp;4 YO'!A:A,A89,'8) EYB - 2, 3&amp;4 YO'!N:N)</f>
        <v>0</v>
      </c>
      <c r="L89" s="96">
        <f>SUMIF('2) SB - Growth Fund'!A:A,Summary!A89,'2) SB - Growth Fund'!G:G)</f>
        <v>0</v>
      </c>
      <c r="M89" s="96">
        <f>SUMIF('3) SB - One Off Reserve'!A:A,Summary!A89,'3) SB - One Off Reserve'!D:D)</f>
        <v>0</v>
      </c>
      <c r="N89" s="96">
        <f>SUMIF('10) EFA 2016-17'!A:A,Summary!A89,'10) EFA 2016-17'!C:C)</f>
        <v>0</v>
      </c>
      <c r="O89" s="96">
        <f>SUMIF('10) EFA 2016-17'!A:A,Summary!A89,'10) EFA 2016-17'!D:D)</f>
        <v>0</v>
      </c>
      <c r="P89" s="96">
        <f>SUMIF('9) PPG 2016-17'!A:A,Summary!A89,'9) PPG 2016-17'!F:F)</f>
        <v>0</v>
      </c>
      <c r="Q89" s="96">
        <f t="shared" si="6"/>
        <v>13202</v>
      </c>
      <c r="R89" s="88"/>
      <c r="S89" s="96">
        <f t="shared" si="7"/>
        <v>565535.78661904763</v>
      </c>
      <c r="T89" s="87">
        <f>SUMIF('1) SB - All Schools ISB '!$C:$C,Summary!$A89,'1) SB - All Schools ISB '!L:L)+SUMIF('2) SB - Growth Fund'!$A:$A,Summary!$A89,'2) SB - Growth Fund'!H:H)+SUMIF('4) HNB - Special Sch, AP, ARPs'!$A:$A,Summary!$A89,'4) HNB - Special Sch, AP, ARPs'!Q:Q)+SUMIF('5) HNB - SEN Support Fund'!$A:$A,Summary!$A89,'5) HNB - SEN Support Fund'!M:M)+SUMIF('6) HNB - Mainstream Banding'!$A:$A,Summary!$A89,'6) HNB - Mainstream Banding'!G:G)+SUMIF('7) EYB&amp;HNB - EY High Needs'!$A:$A,Summary!$A89,'7) EYB&amp;HNB - EY High Needs'!C:C)+SUMIF('9) PPG 2016-17'!$A:$A,Summary!$A89,'9) PPG 2016-17'!G:G)+SUMIF('10) EFA 2016-17'!$A:$A,Summary!$A89,'10) EFA 2016-17'!F:F)+SUMIF('3) SB - One Off Reserve'!$A:$A,Summary!$A89,'3) SB - One Off Reserve'!D:D)+SUMIF('8) EYB - 2, 3&amp;4 YO'!$A:$A,Summary!$A89,'8) EYB - 2, 3&amp;4 YO'!O:O)</f>
        <v>1518.23</v>
      </c>
      <c r="U89" s="87">
        <f>SUMIF('1) SB - All Schools ISB '!$C:$C,Summary!$A89,'1) SB - All Schools ISB '!M:M)+SUMIF('2) SB - Growth Fund'!$A:$A,Summary!$A89,'2) SB - Growth Fund'!I:I)+SUMIF('4) HNB - Special Sch, AP, ARPs'!$A:$A,Summary!$A89,'4) HNB - Special Sch, AP, ARPs'!R:R)+SUMIF('5) HNB - SEN Support Fund'!$A:$A,Summary!$A89,'5) HNB - SEN Support Fund'!N:N)+SUMIF('6) HNB - Mainstream Banding'!$A:$A,Summary!$A89,'6) HNB - Mainstream Banding'!H:H)+SUMIF('7) EYB&amp;HNB - EY High Needs'!$A:$A,Summary!$A89,'7) EYB&amp;HNB - EY High Needs'!D:D)+SUMIF('9) PPG 2016-17'!$A:$A,Summary!$A89,'9) PPG 2016-17'!H:H)+SUMIF('10) EFA 2016-17'!$A:$A,Summary!$A89,'10) EFA 2016-17'!G:G)+SUMIF('3) SB - One Off Reserve'!$A:$A,Summary!$A89,'3) SB - One Off Reserve'!E:E)+SUMIF('8) EYB - 2, 3&amp;4 YO'!$A:$A,Summary!$A89,'8) EYB - 2, 3&amp;4 YO'!P:P)</f>
        <v>1122.17</v>
      </c>
      <c r="V89" s="87">
        <f>SUMIF('1) SB - All Schools ISB '!$C:$C,Summary!$A89,'1) SB - All Schools ISB '!N:N)+SUMIF('2) SB - Growth Fund'!$A:$A,Summary!$A89,'2) SB - Growth Fund'!J:J)+SUMIF('4) HNB - Special Sch, AP, ARPs'!$A:$A,Summary!$A89,'4) HNB - Special Sch, AP, ARPs'!S:S)+SUMIF('5) HNB - SEN Support Fund'!$A:$A,Summary!$A89,'5) HNB - SEN Support Fund'!O:O)+SUMIF('6) HNB - Mainstream Banding'!$A:$A,Summary!$A89,'6) HNB - Mainstream Banding'!I:I)+SUMIF('7) EYB&amp;HNB - EY High Needs'!$A:$A,Summary!$A89,'7) EYB&amp;HNB - EY High Needs'!E:E)+SUMIF('9) PPG 2016-17'!$A:$A,Summary!$A89,'9) PPG 2016-17'!I:I)+SUMIF('10) EFA 2016-17'!$A:$A,Summary!$A89,'10) EFA 2016-17'!H:H)+SUMIF('3) SB - One Off Reserve'!$A:$A,Summary!$A89,'3) SB - One Off Reserve'!F:F)+SUMIF('8) EYB - 2, 3&amp;4 YO'!$A:$A,Summary!$A89,'8) EYB - 2, 3&amp;4 YO'!Q:Q)</f>
        <v>1122.17</v>
      </c>
      <c r="W89" s="87">
        <f>SUMIF('1) SB - All Schools ISB '!$C:$C,Summary!$A89,'1) SB - All Schools ISB '!O:O)+SUMIF('2) SB - Growth Fund'!$A:$A,Summary!$A89,'2) SB - Growth Fund'!K:K)+SUMIF('4) HNB - Special Sch, AP, ARPs'!$A:$A,Summary!$A89,'4) HNB - Special Sch, AP, ARPs'!T:T)+SUMIF('5) HNB - SEN Support Fund'!$A:$A,Summary!$A89,'5) HNB - SEN Support Fund'!P:P)+SUMIF('6) HNB - Mainstream Banding'!$A:$A,Summary!$A89,'6) HNB - Mainstream Banding'!J:J)+SUMIF('7) EYB&amp;HNB - EY High Needs'!$A:$A,Summary!$A89,'7) EYB&amp;HNB - EY High Needs'!F:F)+SUMIF('9) PPG 2016-17'!$A:$A,Summary!$A89,'9) PPG 2016-17'!J:J)+SUMIF('10) EFA 2016-17'!$A:$A,Summary!$A89,'10) EFA 2016-17'!I:I)+SUMIF('3) SB - One Off Reserve'!$A:$A,Summary!$A89,'3) SB - One Off Reserve'!G:G)+SUMIF('8) EYB - 2, 3&amp;4 YO'!$A:$A,Summary!$A89,'8) EYB - 2, 3&amp;4 YO'!R:R)</f>
        <v>1122.17</v>
      </c>
      <c r="X89" s="87">
        <f>SUMIF('1) SB - All Schools ISB '!$C:$C,Summary!$A89,'1) SB - All Schools ISB '!P:P)+SUMIF('2) SB - Growth Fund'!$A:$A,Summary!$A89,'2) SB - Growth Fund'!L:L)+SUMIF('4) HNB - Special Sch, AP, ARPs'!$A:$A,Summary!$A89,'4) HNB - Special Sch, AP, ARPs'!U:U)+SUMIF('5) HNB - SEN Support Fund'!$A:$A,Summary!$A89,'5) HNB - SEN Support Fund'!Q:Q)+SUMIF('6) HNB - Mainstream Banding'!$A:$A,Summary!$A89,'6) HNB - Mainstream Banding'!K:K)+SUMIF('7) EYB&amp;HNB - EY High Needs'!$A:$A,Summary!$A89,'7) EYB&amp;HNB - EY High Needs'!G:G)+SUMIF('9) PPG 2016-17'!$A:$A,Summary!$A89,'9) PPG 2016-17'!K:K)+SUMIF('10) EFA 2016-17'!$A:$A,Summary!$A89,'10) EFA 2016-17'!J:J)+SUMIF('3) SB - One Off Reserve'!$A:$A,Summary!$A89,'3) SB - One Off Reserve'!H:H)+SUMIF('8) EYB - 2, 3&amp;4 YO'!$A:$A,Summary!$A89,'8) EYB - 2, 3&amp;4 YO'!S:S)</f>
        <v>1122.17</v>
      </c>
      <c r="Y89" s="87">
        <f>SUMIF('1) SB - All Schools ISB '!$C:$C,Summary!$A89,'1) SB - All Schools ISB '!Q:Q)+SUMIF('2) SB - Growth Fund'!$A:$A,Summary!$A89,'2) SB - Growth Fund'!M:M)+SUMIF('4) HNB - Special Sch, AP, ARPs'!$A:$A,Summary!$A89,'4) HNB - Special Sch, AP, ARPs'!V:V)+SUMIF('5) HNB - SEN Support Fund'!$A:$A,Summary!$A89,'5) HNB - SEN Support Fund'!R:R)+SUMIF('6) HNB - Mainstream Banding'!$A:$A,Summary!$A89,'6) HNB - Mainstream Banding'!L:L)+SUMIF('7) EYB&amp;HNB - EY High Needs'!$A:$A,Summary!$A89,'7) EYB&amp;HNB - EY High Needs'!H:H)+SUMIF('9) PPG 2016-17'!$A:$A,Summary!$A89,'9) PPG 2016-17'!L:L)+SUMIF('10) EFA 2016-17'!$A:$A,Summary!$A89,'10) EFA 2016-17'!K:K)+SUMIF('3) SB - One Off Reserve'!$A:$A,Summary!$A89,'3) SB - One Off Reserve'!I:I)+SUMIF('8) EYB - 2, 3&amp;4 YO'!$A:$A,Summary!$A89,'8) EYB - 2, 3&amp;4 YO'!T:T)</f>
        <v>1122.17</v>
      </c>
      <c r="Z89" s="87">
        <f>SUMIF('1) SB - All Schools ISB '!$C:$C,Summary!$A89,'1) SB - All Schools ISB '!R:R)+SUMIF('2) SB - Growth Fund'!$A:$A,Summary!$A89,'2) SB - Growth Fund'!N:N)+SUMIF('4) HNB - Special Sch, AP, ARPs'!$A:$A,Summary!$A89,'4) HNB - Special Sch, AP, ARPs'!W:W)+SUMIF('5) HNB - SEN Support Fund'!$A:$A,Summary!$A89,'5) HNB - SEN Support Fund'!S:S)+SUMIF('6) HNB - Mainstream Banding'!$A:$A,Summary!$A89,'6) HNB - Mainstream Banding'!M:M)+SUMIF('7) EYB&amp;HNB - EY High Needs'!$A:$A,Summary!$A89,'7) EYB&amp;HNB - EY High Needs'!I:I)+SUMIF('9) PPG 2016-17'!$A:$A,Summary!$A89,'9) PPG 2016-17'!M:M)+SUMIF('10) EFA 2016-17'!$A:$A,Summary!$A89,'10) EFA 2016-17'!L:L)+SUMIF('3) SB - One Off Reserve'!$A:$A,Summary!$A89,'3) SB - One Off Reserve'!J:J)+SUMIF('8) EYB - 2, 3&amp;4 YO'!$A:$A,Summary!$A89,'8) EYB - 2, 3&amp;4 YO'!U:U)</f>
        <v>1122.17</v>
      </c>
      <c r="AA89" s="87">
        <f>SUMIF('1) SB - All Schools ISB '!$C:$C,Summary!$A89,'1) SB - All Schools ISB '!S:S)+SUMIF('2) SB - Growth Fund'!$A:$A,Summary!$A89,'2) SB - Growth Fund'!O:O)+SUMIF('4) HNB - Special Sch, AP, ARPs'!$A:$A,Summary!$A89,'4) HNB - Special Sch, AP, ARPs'!X:X)+SUMIF('5) HNB - SEN Support Fund'!$A:$A,Summary!$A89,'5) HNB - SEN Support Fund'!T:T)+SUMIF('6) HNB - Mainstream Banding'!$A:$A,Summary!$A89,'6) HNB - Mainstream Banding'!N:N)+SUMIF('7) EYB&amp;HNB - EY High Needs'!$A:$A,Summary!$A89,'7) EYB&amp;HNB - EY High Needs'!J:J)+SUMIF('9) PPG 2016-17'!$A:$A,Summary!$A89,'9) PPG 2016-17'!N:N)+SUMIF('10) EFA 2016-17'!$A:$A,Summary!$A89,'10) EFA 2016-17'!M:M)+SUMIF('3) SB - One Off Reserve'!$A:$A,Summary!$A89,'3) SB - One Off Reserve'!K:K)+SUMIF('8) EYB - 2, 3&amp;4 YO'!$A:$A,Summary!$A89,'8) EYB - 2, 3&amp;4 YO'!V:V)</f>
        <v>1122.17</v>
      </c>
      <c r="AB89" s="87">
        <f>SUMIF('1) SB - All Schools ISB '!$C:$C,Summary!$A89,'1) SB - All Schools ISB '!T:T)+SUMIF('2) SB - Growth Fund'!$A:$A,Summary!$A89,'2) SB - Growth Fund'!P:P)+SUMIF('4) HNB - Special Sch, AP, ARPs'!$A:$A,Summary!$A89,'4) HNB - Special Sch, AP, ARPs'!Y:Y)+SUMIF('5) HNB - SEN Support Fund'!$A:$A,Summary!$A89,'5) HNB - SEN Support Fund'!U:U)+SUMIF('6) HNB - Mainstream Banding'!$A:$A,Summary!$A89,'6) HNB - Mainstream Banding'!O:O)+SUMIF('7) EYB&amp;HNB - EY High Needs'!$A:$A,Summary!$A89,'7) EYB&amp;HNB - EY High Needs'!K:K)+SUMIF('9) PPG 2016-17'!$A:$A,Summary!$A89,'9) PPG 2016-17'!O:O)+SUMIF('10) EFA 2016-17'!$A:$A,Summary!$A89,'10) EFA 2016-17'!N:N)+SUMIF('3) SB - One Off Reserve'!$A:$A,Summary!$A89,'3) SB - One Off Reserve'!L:L)+SUMIF('8) EYB - 2, 3&amp;4 YO'!$A:$A,Summary!$A89,'8) EYB - 2, 3&amp;4 YO'!W:W)</f>
        <v>1122.17</v>
      </c>
      <c r="AC89" s="87">
        <f>SUMIF('1) SB - All Schools ISB '!$C:$C,Summary!$A89,'1) SB - All Schools ISB '!U:U)+SUMIF('2) SB - Growth Fund'!$A:$A,Summary!$A89,'2) SB - Growth Fund'!Q:Q)+SUMIF('4) HNB - Special Sch, AP, ARPs'!$A:$A,Summary!$A89,'4) HNB - Special Sch, AP, ARPs'!Z:Z)+SUMIF('5) HNB - SEN Support Fund'!$A:$A,Summary!$A89,'5) HNB - SEN Support Fund'!V:V)+SUMIF('6) HNB - Mainstream Banding'!$A:$A,Summary!$A89,'6) HNB - Mainstream Banding'!P:P)+SUMIF('7) EYB&amp;HNB - EY High Needs'!$A:$A,Summary!$A89,'7) EYB&amp;HNB - EY High Needs'!L:L)+SUMIF('9) PPG 2016-17'!$A:$A,Summary!$A89,'9) PPG 2016-17'!P:P)+SUMIF('10) EFA 2016-17'!$A:$A,Summary!$A89,'10) EFA 2016-17'!O:O)+SUMIF('3) SB - One Off Reserve'!$A:$A,Summary!$A89,'3) SB - One Off Reserve'!M:M)+SUMIF('8) EYB - 2, 3&amp;4 YO'!$A:$A,Summary!$A89,'8) EYB - 2, 3&amp;4 YO'!X:X)</f>
        <v>1122.17</v>
      </c>
      <c r="AD89" s="87">
        <f>SUMIF('1) SB - All Schools ISB '!$C:$C,Summary!$A89,'1) SB - All Schools ISB '!V:V)+SUMIF('2) SB - Growth Fund'!$A:$A,Summary!$A89,'2) SB - Growth Fund'!R:R)+SUMIF('4) HNB - Special Sch, AP, ARPs'!$A:$A,Summary!$A89,'4) HNB - Special Sch, AP, ARPs'!AA:AA)+SUMIF('5) HNB - SEN Support Fund'!$A:$A,Summary!$A89,'5) HNB - SEN Support Fund'!W:W)+SUMIF('6) HNB - Mainstream Banding'!$A:$A,Summary!$A89,'6) HNB - Mainstream Banding'!Q:Q)+SUMIF('7) EYB&amp;HNB - EY High Needs'!$A:$A,Summary!$A89,'7) EYB&amp;HNB - EY High Needs'!M:M)+SUMIF('9) PPG 2016-17'!$A:$A,Summary!$A89,'9) PPG 2016-17'!Q:Q)+SUMIF('10) EFA 2016-17'!$A:$A,Summary!$A89,'10) EFA 2016-17'!P:P)+SUMIF('3) SB - One Off Reserve'!$A:$A,Summary!$A89,'3) SB - One Off Reserve'!N:N)+SUMIF('8) EYB - 2, 3&amp;4 YO'!$A:$A,Summary!$A89,'8) EYB - 2, 3&amp;4 YO'!Y:Y)</f>
        <v>1122.17</v>
      </c>
      <c r="AE89" s="87">
        <f>SUMIF('1) SB - All Schools ISB '!$C:$C,Summary!$A89,'1) SB - All Schools ISB '!W:W)+SUMIF('2) SB - Growth Fund'!$A:$A,Summary!$A89,'2) SB - Growth Fund'!S:S)+SUMIF('4) HNB - Special Sch, AP, ARPs'!$A:$A,Summary!$A89,'4) HNB - Special Sch, AP, ARPs'!AB:AB)+SUMIF('5) HNB - SEN Support Fund'!$A:$A,Summary!$A89,'5) HNB - SEN Support Fund'!X:X)+SUMIF('6) HNB - Mainstream Banding'!$A:$A,Summary!$A89,'6) HNB - Mainstream Banding'!R:R)+SUMIF('7) EYB&amp;HNB - EY High Needs'!$A:$A,Summary!$A89,'7) EYB&amp;HNB - EY High Needs'!N:N)+SUMIF('9) PPG 2016-17'!$A:$A,Summary!$A89,'9) PPG 2016-17'!R:R)+SUMIF('10) EFA 2016-17'!$A:$A,Summary!$A89,'10) EFA 2016-17'!Q:Q)+SUMIF('3) SB - One Off Reserve'!$A:$A,Summary!$A89,'3) SB - One Off Reserve'!O:O)+SUMIF('8) EYB - 2, 3&amp;4 YO'!$A:$A,Summary!$A89,'8) EYB - 2, 3&amp;4 YO'!Z:Z)</f>
        <v>462.07000000000005</v>
      </c>
      <c r="AG89" s="96">
        <v>565535.78661904763</v>
      </c>
      <c r="AH89" s="223">
        <v>565535.78661904763</v>
      </c>
      <c r="AI89" s="223">
        <f t="shared" si="8"/>
        <v>565535.78661904763</v>
      </c>
      <c r="AJ89" s="56">
        <f t="shared" si="9"/>
        <v>0</v>
      </c>
    </row>
    <row r="90" spans="1:36" ht="15" x14ac:dyDescent="0.25">
      <c r="A90" s="7">
        <v>3073508</v>
      </c>
      <c r="B90" s="37" t="s">
        <v>348</v>
      </c>
      <c r="C90" s="96">
        <f>SUMIF('1) SB - All Schools ISB '!C:C,Summary!A90,'1) SB - All Schools ISB '!K:K)</f>
        <v>2283299.9591371268</v>
      </c>
      <c r="D90" s="41">
        <f>SUMIF('4) HNB - Special Sch, AP, ARPs'!A:A,Summary!A90,'4) HNB - Special Sch, AP, ARPs'!C:C)</f>
        <v>0</v>
      </c>
      <c r="E90" s="90">
        <f t="shared" si="5"/>
        <v>2283299.9591371268</v>
      </c>
      <c r="F90" s="88"/>
      <c r="G90" s="91">
        <f>SUMIF('6) HNB - Mainstream Banding'!A:A,Summary!A90,'6) HNB - Mainstream Banding'!E:E)</f>
        <v>60196.25</v>
      </c>
      <c r="H90" s="41">
        <f>SUMIF('4) HNB - Special Sch, AP, ARPs'!A:A,Summary!A90,'4) HNB - Special Sch, AP, ARPs'!E:E)+SUMIF('4) HNB - Special Sch, AP, ARPs'!A:A,Summary!A90,'4) HNB - Special Sch, AP, ARPs'!F:F)</f>
        <v>0</v>
      </c>
      <c r="I90" s="41">
        <f>SUMIF('5) HNB - SEN Support Fund'!A:A,Summary!A90,'5) HNB - SEN Support Fund'!L:L)</f>
        <v>0</v>
      </c>
      <c r="J90" s="41"/>
      <c r="K90" s="96">
        <f>SUMIF('8) EYB - 2, 3&amp;4 YO'!A:A,A90,'8) EYB - 2, 3&amp;4 YO'!N:N)</f>
        <v>139404.99999999997</v>
      </c>
      <c r="L90" s="96">
        <f>SUMIF('2) SB - Growth Fund'!A:A,Summary!A90,'2) SB - Growth Fund'!G:G)</f>
        <v>60100</v>
      </c>
      <c r="M90" s="96">
        <f>SUMIF('3) SB - One Off Reserve'!A:A,Summary!A90,'3) SB - One Off Reserve'!D:D)</f>
        <v>6061.0481683269882</v>
      </c>
      <c r="N90" s="96">
        <f>SUMIF('10) EFA 2016-17'!A:A,Summary!A90,'10) EFA 2016-17'!C:C)</f>
        <v>0</v>
      </c>
      <c r="O90" s="96">
        <f>SUMIF('10) EFA 2016-17'!A:A,Summary!A90,'10) EFA 2016-17'!D:D)</f>
        <v>0</v>
      </c>
      <c r="P90" s="96">
        <f>SUMIF('9) PPG 2016-17'!A:A,Summary!A90,'9) PPG 2016-17'!F:F)</f>
        <v>90060</v>
      </c>
      <c r="Q90" s="96">
        <f t="shared" si="6"/>
        <v>355822.29816832696</v>
      </c>
      <c r="R90" s="88"/>
      <c r="S90" s="96">
        <f t="shared" si="7"/>
        <v>2639122.2573054535</v>
      </c>
      <c r="T90" s="87">
        <f>SUMIF('1) SB - All Schools ISB '!$C:$C,Summary!$A90,'1) SB - All Schools ISB '!L:L)+SUMIF('2) SB - Growth Fund'!$A:$A,Summary!$A90,'2) SB - Growth Fund'!H:H)+SUMIF('4) HNB - Special Sch, AP, ARPs'!$A:$A,Summary!$A90,'4) HNB - Special Sch, AP, ARPs'!Q:Q)+SUMIF('5) HNB - SEN Support Fund'!$A:$A,Summary!$A90,'5) HNB - SEN Support Fund'!M:M)+SUMIF('6) HNB - Mainstream Banding'!$A:$A,Summary!$A90,'6) HNB - Mainstream Banding'!G:G)+SUMIF('7) EYB&amp;HNB - EY High Needs'!$A:$A,Summary!$A90,'7) EYB&amp;HNB - EY High Needs'!C:C)+SUMIF('9) PPG 2016-17'!$A:$A,Summary!$A90,'9) PPG 2016-17'!G:G)+SUMIF('10) EFA 2016-17'!$A:$A,Summary!$A90,'10) EFA 2016-17'!F:F)+SUMIF('3) SB - One Off Reserve'!$A:$A,Summary!$A90,'3) SB - One Off Reserve'!D:D)+SUMIF('8) EYB - 2, 3&amp;4 YO'!$A:$A,Summary!$A90,'8) EYB - 2, 3&amp;4 YO'!O:O)</f>
        <v>362051.58721909655</v>
      </c>
      <c r="U90" s="87">
        <f>SUMIF('1) SB - All Schools ISB '!$C:$C,Summary!$A90,'1) SB - All Schools ISB '!M:M)+SUMIF('2) SB - Growth Fund'!$A:$A,Summary!$A90,'2) SB - Growth Fund'!I:I)+SUMIF('4) HNB - Special Sch, AP, ARPs'!$A:$A,Summary!$A90,'4) HNB - Special Sch, AP, ARPs'!R:R)+SUMIF('5) HNB - SEN Support Fund'!$A:$A,Summary!$A90,'5) HNB - SEN Support Fund'!N:N)+SUMIF('6) HNB - Mainstream Banding'!$A:$A,Summary!$A90,'6) HNB - Mainstream Banding'!H:H)+SUMIF('7) EYB&amp;HNB - EY High Needs'!$A:$A,Summary!$A90,'7) EYB&amp;HNB - EY High Needs'!D:D)+SUMIF('9) PPG 2016-17'!$A:$A,Summary!$A90,'9) PPG 2016-17'!H:H)+SUMIF('10) EFA 2016-17'!$A:$A,Summary!$A90,'10) EFA 2016-17'!G:G)+SUMIF('3) SB - One Off Reserve'!$A:$A,Summary!$A90,'3) SB - One Off Reserve'!E:E)+SUMIF('8) EYB - 2, 3&amp;4 YO'!$A:$A,Summary!$A90,'8) EYB - 2, 3&amp;4 YO'!P:P)</f>
        <v>218701.70277665579</v>
      </c>
      <c r="V90" s="87">
        <f>SUMIF('1) SB - All Schools ISB '!$C:$C,Summary!$A90,'1) SB - All Schools ISB '!N:N)+SUMIF('2) SB - Growth Fund'!$A:$A,Summary!$A90,'2) SB - Growth Fund'!J:J)+SUMIF('4) HNB - Special Sch, AP, ARPs'!$A:$A,Summary!$A90,'4) HNB - Special Sch, AP, ARPs'!S:S)+SUMIF('5) HNB - SEN Support Fund'!$A:$A,Summary!$A90,'5) HNB - SEN Support Fund'!O:O)+SUMIF('6) HNB - Mainstream Banding'!$A:$A,Summary!$A90,'6) HNB - Mainstream Banding'!I:I)+SUMIF('7) EYB&amp;HNB - EY High Needs'!$A:$A,Summary!$A90,'7) EYB&amp;HNB - EY High Needs'!E:E)+SUMIF('9) PPG 2016-17'!$A:$A,Summary!$A90,'9) PPG 2016-17'!I:I)+SUMIF('10) EFA 2016-17'!$A:$A,Summary!$A90,'10) EFA 2016-17'!H:H)+SUMIF('3) SB - One Off Reserve'!$A:$A,Summary!$A90,'3) SB - One Off Reserve'!F:F)+SUMIF('8) EYB - 2, 3&amp;4 YO'!$A:$A,Summary!$A90,'8) EYB - 2, 3&amp;4 YO'!Q:Q)</f>
        <v>218701.70277665579</v>
      </c>
      <c r="W90" s="87">
        <f>SUMIF('1) SB - All Schools ISB '!$C:$C,Summary!$A90,'1) SB - All Schools ISB '!O:O)+SUMIF('2) SB - Growth Fund'!$A:$A,Summary!$A90,'2) SB - Growth Fund'!K:K)+SUMIF('4) HNB - Special Sch, AP, ARPs'!$A:$A,Summary!$A90,'4) HNB - Special Sch, AP, ARPs'!T:T)+SUMIF('5) HNB - SEN Support Fund'!$A:$A,Summary!$A90,'5) HNB - SEN Support Fund'!P:P)+SUMIF('6) HNB - Mainstream Banding'!$A:$A,Summary!$A90,'6) HNB - Mainstream Banding'!J:J)+SUMIF('7) EYB&amp;HNB - EY High Needs'!$A:$A,Summary!$A90,'7) EYB&amp;HNB - EY High Needs'!F:F)+SUMIF('9) PPG 2016-17'!$A:$A,Summary!$A90,'9) PPG 2016-17'!J:J)+SUMIF('10) EFA 2016-17'!$A:$A,Summary!$A90,'10) EFA 2016-17'!I:I)+SUMIF('3) SB - One Off Reserve'!$A:$A,Summary!$A90,'3) SB - One Off Reserve'!G:G)+SUMIF('8) EYB - 2, 3&amp;4 YO'!$A:$A,Summary!$A90,'8) EYB - 2, 3&amp;4 YO'!R:R)</f>
        <v>218701.70277665579</v>
      </c>
      <c r="X90" s="87">
        <f>SUMIF('1) SB - All Schools ISB '!$C:$C,Summary!$A90,'1) SB - All Schools ISB '!P:P)+SUMIF('2) SB - Growth Fund'!$A:$A,Summary!$A90,'2) SB - Growth Fund'!L:L)+SUMIF('4) HNB - Special Sch, AP, ARPs'!$A:$A,Summary!$A90,'4) HNB - Special Sch, AP, ARPs'!U:U)+SUMIF('5) HNB - SEN Support Fund'!$A:$A,Summary!$A90,'5) HNB - SEN Support Fund'!Q:Q)+SUMIF('6) HNB - Mainstream Banding'!$A:$A,Summary!$A90,'6) HNB - Mainstream Banding'!K:K)+SUMIF('7) EYB&amp;HNB - EY High Needs'!$A:$A,Summary!$A90,'7) EYB&amp;HNB - EY High Needs'!G:G)+SUMIF('9) PPG 2016-17'!$A:$A,Summary!$A90,'9) PPG 2016-17'!K:K)+SUMIF('10) EFA 2016-17'!$A:$A,Summary!$A90,'10) EFA 2016-17'!J:J)+SUMIF('3) SB - One Off Reserve'!$A:$A,Summary!$A90,'3) SB - One Off Reserve'!H:H)+SUMIF('8) EYB - 2, 3&amp;4 YO'!$A:$A,Summary!$A90,'8) EYB - 2, 3&amp;4 YO'!S:S)</f>
        <v>218701.70277665579</v>
      </c>
      <c r="Y90" s="87">
        <f>SUMIF('1) SB - All Schools ISB '!$C:$C,Summary!$A90,'1) SB - All Schools ISB '!Q:Q)+SUMIF('2) SB - Growth Fund'!$A:$A,Summary!$A90,'2) SB - Growth Fund'!M:M)+SUMIF('4) HNB - Special Sch, AP, ARPs'!$A:$A,Summary!$A90,'4) HNB - Special Sch, AP, ARPs'!V:V)+SUMIF('5) HNB - SEN Support Fund'!$A:$A,Summary!$A90,'5) HNB - SEN Support Fund'!R:R)+SUMIF('6) HNB - Mainstream Banding'!$A:$A,Summary!$A90,'6) HNB - Mainstream Banding'!L:L)+SUMIF('7) EYB&amp;HNB - EY High Needs'!$A:$A,Summary!$A90,'7) EYB&amp;HNB - EY High Needs'!H:H)+SUMIF('9) PPG 2016-17'!$A:$A,Summary!$A90,'9) PPG 2016-17'!L:L)+SUMIF('10) EFA 2016-17'!$A:$A,Summary!$A90,'10) EFA 2016-17'!K:K)+SUMIF('3) SB - One Off Reserve'!$A:$A,Summary!$A90,'3) SB - One Off Reserve'!I:I)+SUMIF('8) EYB - 2, 3&amp;4 YO'!$A:$A,Summary!$A90,'8) EYB - 2, 3&amp;4 YO'!T:T)</f>
        <v>218701.70277665579</v>
      </c>
      <c r="Z90" s="87">
        <f>SUMIF('1) SB - All Schools ISB '!$C:$C,Summary!$A90,'1) SB - All Schools ISB '!R:R)+SUMIF('2) SB - Growth Fund'!$A:$A,Summary!$A90,'2) SB - Growth Fund'!N:N)+SUMIF('4) HNB - Special Sch, AP, ARPs'!$A:$A,Summary!$A90,'4) HNB - Special Sch, AP, ARPs'!W:W)+SUMIF('5) HNB - SEN Support Fund'!$A:$A,Summary!$A90,'5) HNB - SEN Support Fund'!S:S)+SUMIF('6) HNB - Mainstream Banding'!$A:$A,Summary!$A90,'6) HNB - Mainstream Banding'!M:M)+SUMIF('7) EYB&amp;HNB - EY High Needs'!$A:$A,Summary!$A90,'7) EYB&amp;HNB - EY High Needs'!I:I)+SUMIF('9) PPG 2016-17'!$A:$A,Summary!$A90,'9) PPG 2016-17'!M:M)+SUMIF('10) EFA 2016-17'!$A:$A,Summary!$A90,'10) EFA 2016-17'!L:L)+SUMIF('3) SB - One Off Reserve'!$A:$A,Summary!$A90,'3) SB - One Off Reserve'!J:J)+SUMIF('8) EYB - 2, 3&amp;4 YO'!$A:$A,Summary!$A90,'8) EYB - 2, 3&amp;4 YO'!U:U)</f>
        <v>218701.70277665579</v>
      </c>
      <c r="AA90" s="87">
        <f>SUMIF('1) SB - All Schools ISB '!$C:$C,Summary!$A90,'1) SB - All Schools ISB '!S:S)+SUMIF('2) SB - Growth Fund'!$A:$A,Summary!$A90,'2) SB - Growth Fund'!O:O)+SUMIF('4) HNB - Special Sch, AP, ARPs'!$A:$A,Summary!$A90,'4) HNB - Special Sch, AP, ARPs'!X:X)+SUMIF('5) HNB - SEN Support Fund'!$A:$A,Summary!$A90,'5) HNB - SEN Support Fund'!T:T)+SUMIF('6) HNB - Mainstream Banding'!$A:$A,Summary!$A90,'6) HNB - Mainstream Banding'!N:N)+SUMIF('7) EYB&amp;HNB - EY High Needs'!$A:$A,Summary!$A90,'7) EYB&amp;HNB - EY High Needs'!J:J)+SUMIF('9) PPG 2016-17'!$A:$A,Summary!$A90,'9) PPG 2016-17'!N:N)+SUMIF('10) EFA 2016-17'!$A:$A,Summary!$A90,'10) EFA 2016-17'!M:M)+SUMIF('3) SB - One Off Reserve'!$A:$A,Summary!$A90,'3) SB - One Off Reserve'!K:K)+SUMIF('8) EYB - 2, 3&amp;4 YO'!$A:$A,Summary!$A90,'8) EYB - 2, 3&amp;4 YO'!V:V)</f>
        <v>218701.70277665579</v>
      </c>
      <c r="AB90" s="87">
        <f>SUMIF('1) SB - All Schools ISB '!$C:$C,Summary!$A90,'1) SB - All Schools ISB '!T:T)+SUMIF('2) SB - Growth Fund'!$A:$A,Summary!$A90,'2) SB - Growth Fund'!P:P)+SUMIF('4) HNB - Special Sch, AP, ARPs'!$A:$A,Summary!$A90,'4) HNB - Special Sch, AP, ARPs'!Y:Y)+SUMIF('5) HNB - SEN Support Fund'!$A:$A,Summary!$A90,'5) HNB - SEN Support Fund'!U:U)+SUMIF('6) HNB - Mainstream Banding'!$A:$A,Summary!$A90,'6) HNB - Mainstream Banding'!O:O)+SUMIF('7) EYB&amp;HNB - EY High Needs'!$A:$A,Summary!$A90,'7) EYB&amp;HNB - EY High Needs'!K:K)+SUMIF('9) PPG 2016-17'!$A:$A,Summary!$A90,'9) PPG 2016-17'!O:O)+SUMIF('10) EFA 2016-17'!$A:$A,Summary!$A90,'10) EFA 2016-17'!N:N)+SUMIF('3) SB - One Off Reserve'!$A:$A,Summary!$A90,'3) SB - One Off Reserve'!L:L)+SUMIF('8) EYB - 2, 3&amp;4 YO'!$A:$A,Summary!$A90,'8) EYB - 2, 3&amp;4 YO'!W:W)</f>
        <v>218701.70277665579</v>
      </c>
      <c r="AC90" s="87">
        <f>SUMIF('1) SB - All Schools ISB '!$C:$C,Summary!$A90,'1) SB - All Schools ISB '!U:U)+SUMIF('2) SB - Growth Fund'!$A:$A,Summary!$A90,'2) SB - Growth Fund'!Q:Q)+SUMIF('4) HNB - Special Sch, AP, ARPs'!$A:$A,Summary!$A90,'4) HNB - Special Sch, AP, ARPs'!Z:Z)+SUMIF('5) HNB - SEN Support Fund'!$A:$A,Summary!$A90,'5) HNB - SEN Support Fund'!V:V)+SUMIF('6) HNB - Mainstream Banding'!$A:$A,Summary!$A90,'6) HNB - Mainstream Banding'!P:P)+SUMIF('7) EYB&amp;HNB - EY High Needs'!$A:$A,Summary!$A90,'7) EYB&amp;HNB - EY High Needs'!L:L)+SUMIF('9) PPG 2016-17'!$A:$A,Summary!$A90,'9) PPG 2016-17'!P:P)+SUMIF('10) EFA 2016-17'!$A:$A,Summary!$A90,'10) EFA 2016-17'!O:O)+SUMIF('3) SB - One Off Reserve'!$A:$A,Summary!$A90,'3) SB - One Off Reserve'!M:M)+SUMIF('8) EYB - 2, 3&amp;4 YO'!$A:$A,Summary!$A90,'8) EYB - 2, 3&amp;4 YO'!X:X)</f>
        <v>218701.70277665579</v>
      </c>
      <c r="AD90" s="87">
        <f>SUMIF('1) SB - All Schools ISB '!$C:$C,Summary!$A90,'1) SB - All Schools ISB '!V:V)+SUMIF('2) SB - Growth Fund'!$A:$A,Summary!$A90,'2) SB - Growth Fund'!R:R)+SUMIF('4) HNB - Special Sch, AP, ARPs'!$A:$A,Summary!$A90,'4) HNB - Special Sch, AP, ARPs'!AA:AA)+SUMIF('5) HNB - SEN Support Fund'!$A:$A,Summary!$A90,'5) HNB - SEN Support Fund'!W:W)+SUMIF('6) HNB - Mainstream Banding'!$A:$A,Summary!$A90,'6) HNB - Mainstream Banding'!Q:Q)+SUMIF('7) EYB&amp;HNB - EY High Needs'!$A:$A,Summary!$A90,'7) EYB&amp;HNB - EY High Needs'!M:M)+SUMIF('9) PPG 2016-17'!$A:$A,Summary!$A90,'9) PPG 2016-17'!Q:Q)+SUMIF('10) EFA 2016-17'!$A:$A,Summary!$A90,'10) EFA 2016-17'!P:P)+SUMIF('3) SB - One Off Reserve'!$A:$A,Summary!$A90,'3) SB - One Off Reserve'!N:N)+SUMIF('8) EYB - 2, 3&amp;4 YO'!$A:$A,Summary!$A90,'8) EYB - 2, 3&amp;4 YO'!Y:Y)</f>
        <v>218701.70277665579</v>
      </c>
      <c r="AE90" s="87">
        <f>SUMIF('1) SB - All Schools ISB '!$C:$C,Summary!$A90,'1) SB - All Schools ISB '!W:W)+SUMIF('2) SB - Growth Fund'!$A:$A,Summary!$A90,'2) SB - Growth Fund'!S:S)+SUMIF('4) HNB - Special Sch, AP, ARPs'!$A:$A,Summary!$A90,'4) HNB - Special Sch, AP, ARPs'!AB:AB)+SUMIF('5) HNB - SEN Support Fund'!$A:$A,Summary!$A90,'5) HNB - SEN Support Fund'!X:X)+SUMIF('6) HNB - Mainstream Banding'!$A:$A,Summary!$A90,'6) HNB - Mainstream Banding'!R:R)+SUMIF('7) EYB&amp;HNB - EY High Needs'!$A:$A,Summary!$A90,'7) EYB&amp;HNB - EY High Needs'!N:N)+SUMIF('9) PPG 2016-17'!$A:$A,Summary!$A90,'9) PPG 2016-17'!R:R)+SUMIF('10) EFA 2016-17'!$A:$A,Summary!$A90,'10) EFA 2016-17'!Q:Q)+SUMIF('3) SB - One Off Reserve'!$A:$A,Summary!$A90,'3) SB - One Off Reserve'!O:O)+SUMIF('8) EYB - 2, 3&amp;4 YO'!$A:$A,Summary!$A90,'8) EYB - 2, 3&amp;4 YO'!Z:Z)</f>
        <v>90053.642319799445</v>
      </c>
      <c r="AG90" s="96">
        <v>2639122.2573054535</v>
      </c>
      <c r="AH90" s="223">
        <v>2639122.2573054535</v>
      </c>
      <c r="AI90" s="223">
        <f t="shared" si="8"/>
        <v>2639122.2573054535</v>
      </c>
      <c r="AJ90" s="56">
        <f t="shared" si="9"/>
        <v>0</v>
      </c>
    </row>
    <row r="91" spans="1:36" ht="15" x14ac:dyDescent="0.25">
      <c r="A91" s="7">
        <v>3073509</v>
      </c>
      <c r="B91" s="37" t="s">
        <v>349</v>
      </c>
      <c r="C91" s="96">
        <f>SUMIF('1) SB - All Schools ISB '!C:C,Summary!A91,'1) SB - All Schools ISB '!K:K)</f>
        <v>1857736.4343157473</v>
      </c>
      <c r="D91" s="41">
        <f>SUMIF('4) HNB - Special Sch, AP, ARPs'!A:A,Summary!A91,'4) HNB - Special Sch, AP, ARPs'!C:C)</f>
        <v>0</v>
      </c>
      <c r="E91" s="90">
        <f t="shared" si="5"/>
        <v>1857736.4343157473</v>
      </c>
      <c r="F91" s="88"/>
      <c r="G91" s="91">
        <f>SUMIF('6) HNB - Mainstream Banding'!A:A,Summary!A91,'6) HNB - Mainstream Banding'!E:E)</f>
        <v>30015</v>
      </c>
      <c r="H91" s="41">
        <f>SUMIF('4) HNB - Special Sch, AP, ARPs'!A:A,Summary!A91,'4) HNB - Special Sch, AP, ARPs'!E:E)+SUMIF('4) HNB - Special Sch, AP, ARPs'!A:A,Summary!A91,'4) HNB - Special Sch, AP, ARPs'!F:F)</f>
        <v>0</v>
      </c>
      <c r="I91" s="41">
        <f>SUMIF('5) HNB - SEN Support Fund'!A:A,Summary!A91,'5) HNB - SEN Support Fund'!L:L)</f>
        <v>0</v>
      </c>
      <c r="J91" s="41"/>
      <c r="K91" s="96">
        <f>SUMIF('8) EYB - 2, 3&amp;4 YO'!A:A,A91,'8) EYB - 2, 3&amp;4 YO'!N:N)</f>
        <v>91971.999999999985</v>
      </c>
      <c r="L91" s="96">
        <f>SUMIF('2) SB - Growth Fund'!A:A,Summary!A91,'2) SB - Growth Fund'!G:G)</f>
        <v>0</v>
      </c>
      <c r="M91" s="96">
        <f>SUMIF('3) SB - One Off Reserve'!A:A,Summary!A91,'3) SB - One Off Reserve'!D:D)</f>
        <v>4676.8641575671918</v>
      </c>
      <c r="N91" s="96">
        <f>SUMIF('10) EFA 2016-17'!A:A,Summary!A91,'10) EFA 2016-17'!C:C)</f>
        <v>0</v>
      </c>
      <c r="O91" s="96">
        <f>SUMIF('10) EFA 2016-17'!A:A,Summary!A91,'10) EFA 2016-17'!D:D)</f>
        <v>0</v>
      </c>
      <c r="P91" s="96">
        <f>SUMIF('9) PPG 2016-17'!A:A,Summary!A91,'9) PPG 2016-17'!F:F)</f>
        <v>116160</v>
      </c>
      <c r="Q91" s="96">
        <f t="shared" si="6"/>
        <v>242823.86415756718</v>
      </c>
      <c r="R91" s="88"/>
      <c r="S91" s="96">
        <f t="shared" si="7"/>
        <v>2100560.2984733144</v>
      </c>
      <c r="T91" s="87">
        <f>SUMIF('1) SB - All Schools ISB '!$C:$C,Summary!$A91,'1) SB - All Schools ISB '!L:L)+SUMIF('2) SB - Growth Fund'!$A:$A,Summary!$A91,'2) SB - Growth Fund'!H:H)+SUMIF('4) HNB - Special Sch, AP, ARPs'!$A:$A,Summary!$A91,'4) HNB - Special Sch, AP, ARPs'!Q:Q)+SUMIF('5) HNB - SEN Support Fund'!$A:$A,Summary!$A91,'5) HNB - SEN Support Fund'!M:M)+SUMIF('6) HNB - Mainstream Banding'!$A:$A,Summary!$A91,'6) HNB - Mainstream Banding'!G:G)+SUMIF('7) EYB&amp;HNB - EY High Needs'!$A:$A,Summary!$A91,'7) EYB&amp;HNB - EY High Needs'!C:C)+SUMIF('9) PPG 2016-17'!$A:$A,Summary!$A91,'9) PPG 2016-17'!G:G)+SUMIF('10) EFA 2016-17'!$A:$A,Summary!$A91,'10) EFA 2016-17'!F:F)+SUMIF('3) SB - One Off Reserve'!$A:$A,Summary!$A91,'3) SB - One Off Reserve'!D:D)+SUMIF('8) EYB - 2, 3&amp;4 YO'!$A:$A,Summary!$A91,'8) EYB - 2, 3&amp;4 YO'!O:O)</f>
        <v>245703.45910387812</v>
      </c>
      <c r="U91" s="87">
        <f>SUMIF('1) SB - All Schools ISB '!$C:$C,Summary!$A91,'1) SB - All Schools ISB '!M:M)+SUMIF('2) SB - Growth Fund'!$A:$A,Summary!$A91,'2) SB - Growth Fund'!I:I)+SUMIF('4) HNB - Special Sch, AP, ARPs'!$A:$A,Summary!$A91,'4) HNB - Special Sch, AP, ARPs'!R:R)+SUMIF('5) HNB - SEN Support Fund'!$A:$A,Summary!$A91,'5) HNB - SEN Support Fund'!N:N)+SUMIF('6) HNB - Mainstream Banding'!$A:$A,Summary!$A91,'6) HNB - Mainstream Banding'!H:H)+SUMIF('7) EYB&amp;HNB - EY High Needs'!$A:$A,Summary!$A91,'7) EYB&amp;HNB - EY High Needs'!D:D)+SUMIF('9) PPG 2016-17'!$A:$A,Summary!$A91,'9) PPG 2016-17'!H:H)+SUMIF('10) EFA 2016-17'!$A:$A,Summary!$A91,'10) EFA 2016-17'!G:G)+SUMIF('3) SB - One Off Reserve'!$A:$A,Summary!$A91,'3) SB - One Off Reserve'!E:E)+SUMIF('8) EYB - 2, 3&amp;4 YO'!$A:$A,Summary!$A91,'8) EYB - 2, 3&amp;4 YO'!P:P)</f>
        <v>178150.09191683854</v>
      </c>
      <c r="V91" s="87">
        <f>SUMIF('1) SB - All Schools ISB '!$C:$C,Summary!$A91,'1) SB - All Schools ISB '!N:N)+SUMIF('2) SB - Growth Fund'!$A:$A,Summary!$A91,'2) SB - Growth Fund'!J:J)+SUMIF('4) HNB - Special Sch, AP, ARPs'!$A:$A,Summary!$A91,'4) HNB - Special Sch, AP, ARPs'!S:S)+SUMIF('5) HNB - SEN Support Fund'!$A:$A,Summary!$A91,'5) HNB - SEN Support Fund'!O:O)+SUMIF('6) HNB - Mainstream Banding'!$A:$A,Summary!$A91,'6) HNB - Mainstream Banding'!I:I)+SUMIF('7) EYB&amp;HNB - EY High Needs'!$A:$A,Summary!$A91,'7) EYB&amp;HNB - EY High Needs'!E:E)+SUMIF('9) PPG 2016-17'!$A:$A,Summary!$A91,'9) PPG 2016-17'!I:I)+SUMIF('10) EFA 2016-17'!$A:$A,Summary!$A91,'10) EFA 2016-17'!H:H)+SUMIF('3) SB - One Off Reserve'!$A:$A,Summary!$A91,'3) SB - One Off Reserve'!F:F)+SUMIF('8) EYB - 2, 3&amp;4 YO'!$A:$A,Summary!$A91,'8) EYB - 2, 3&amp;4 YO'!Q:Q)</f>
        <v>178150.09191683854</v>
      </c>
      <c r="W91" s="87">
        <f>SUMIF('1) SB - All Schools ISB '!$C:$C,Summary!$A91,'1) SB - All Schools ISB '!O:O)+SUMIF('2) SB - Growth Fund'!$A:$A,Summary!$A91,'2) SB - Growth Fund'!K:K)+SUMIF('4) HNB - Special Sch, AP, ARPs'!$A:$A,Summary!$A91,'4) HNB - Special Sch, AP, ARPs'!T:T)+SUMIF('5) HNB - SEN Support Fund'!$A:$A,Summary!$A91,'5) HNB - SEN Support Fund'!P:P)+SUMIF('6) HNB - Mainstream Banding'!$A:$A,Summary!$A91,'6) HNB - Mainstream Banding'!J:J)+SUMIF('7) EYB&amp;HNB - EY High Needs'!$A:$A,Summary!$A91,'7) EYB&amp;HNB - EY High Needs'!F:F)+SUMIF('9) PPG 2016-17'!$A:$A,Summary!$A91,'9) PPG 2016-17'!J:J)+SUMIF('10) EFA 2016-17'!$A:$A,Summary!$A91,'10) EFA 2016-17'!I:I)+SUMIF('3) SB - One Off Reserve'!$A:$A,Summary!$A91,'3) SB - One Off Reserve'!G:G)+SUMIF('8) EYB - 2, 3&amp;4 YO'!$A:$A,Summary!$A91,'8) EYB - 2, 3&amp;4 YO'!R:R)</f>
        <v>178150.09191683854</v>
      </c>
      <c r="X91" s="87">
        <f>SUMIF('1) SB - All Schools ISB '!$C:$C,Summary!$A91,'1) SB - All Schools ISB '!P:P)+SUMIF('2) SB - Growth Fund'!$A:$A,Summary!$A91,'2) SB - Growth Fund'!L:L)+SUMIF('4) HNB - Special Sch, AP, ARPs'!$A:$A,Summary!$A91,'4) HNB - Special Sch, AP, ARPs'!U:U)+SUMIF('5) HNB - SEN Support Fund'!$A:$A,Summary!$A91,'5) HNB - SEN Support Fund'!Q:Q)+SUMIF('6) HNB - Mainstream Banding'!$A:$A,Summary!$A91,'6) HNB - Mainstream Banding'!K:K)+SUMIF('7) EYB&amp;HNB - EY High Needs'!$A:$A,Summary!$A91,'7) EYB&amp;HNB - EY High Needs'!G:G)+SUMIF('9) PPG 2016-17'!$A:$A,Summary!$A91,'9) PPG 2016-17'!K:K)+SUMIF('10) EFA 2016-17'!$A:$A,Summary!$A91,'10) EFA 2016-17'!J:J)+SUMIF('3) SB - One Off Reserve'!$A:$A,Summary!$A91,'3) SB - One Off Reserve'!H:H)+SUMIF('8) EYB - 2, 3&amp;4 YO'!$A:$A,Summary!$A91,'8) EYB - 2, 3&amp;4 YO'!S:S)</f>
        <v>178150.09191683854</v>
      </c>
      <c r="Y91" s="87">
        <f>SUMIF('1) SB - All Schools ISB '!$C:$C,Summary!$A91,'1) SB - All Schools ISB '!Q:Q)+SUMIF('2) SB - Growth Fund'!$A:$A,Summary!$A91,'2) SB - Growth Fund'!M:M)+SUMIF('4) HNB - Special Sch, AP, ARPs'!$A:$A,Summary!$A91,'4) HNB - Special Sch, AP, ARPs'!V:V)+SUMIF('5) HNB - SEN Support Fund'!$A:$A,Summary!$A91,'5) HNB - SEN Support Fund'!R:R)+SUMIF('6) HNB - Mainstream Banding'!$A:$A,Summary!$A91,'6) HNB - Mainstream Banding'!L:L)+SUMIF('7) EYB&amp;HNB - EY High Needs'!$A:$A,Summary!$A91,'7) EYB&amp;HNB - EY High Needs'!H:H)+SUMIF('9) PPG 2016-17'!$A:$A,Summary!$A91,'9) PPG 2016-17'!L:L)+SUMIF('10) EFA 2016-17'!$A:$A,Summary!$A91,'10) EFA 2016-17'!K:K)+SUMIF('3) SB - One Off Reserve'!$A:$A,Summary!$A91,'3) SB - One Off Reserve'!I:I)+SUMIF('8) EYB - 2, 3&amp;4 YO'!$A:$A,Summary!$A91,'8) EYB - 2, 3&amp;4 YO'!T:T)</f>
        <v>178150.09191683854</v>
      </c>
      <c r="Z91" s="87">
        <f>SUMIF('1) SB - All Schools ISB '!$C:$C,Summary!$A91,'1) SB - All Schools ISB '!R:R)+SUMIF('2) SB - Growth Fund'!$A:$A,Summary!$A91,'2) SB - Growth Fund'!N:N)+SUMIF('4) HNB - Special Sch, AP, ARPs'!$A:$A,Summary!$A91,'4) HNB - Special Sch, AP, ARPs'!W:W)+SUMIF('5) HNB - SEN Support Fund'!$A:$A,Summary!$A91,'5) HNB - SEN Support Fund'!S:S)+SUMIF('6) HNB - Mainstream Banding'!$A:$A,Summary!$A91,'6) HNB - Mainstream Banding'!M:M)+SUMIF('7) EYB&amp;HNB - EY High Needs'!$A:$A,Summary!$A91,'7) EYB&amp;HNB - EY High Needs'!I:I)+SUMIF('9) PPG 2016-17'!$A:$A,Summary!$A91,'9) PPG 2016-17'!M:M)+SUMIF('10) EFA 2016-17'!$A:$A,Summary!$A91,'10) EFA 2016-17'!L:L)+SUMIF('3) SB - One Off Reserve'!$A:$A,Summary!$A91,'3) SB - One Off Reserve'!J:J)+SUMIF('8) EYB - 2, 3&amp;4 YO'!$A:$A,Summary!$A91,'8) EYB - 2, 3&amp;4 YO'!U:U)</f>
        <v>178150.09191683854</v>
      </c>
      <c r="AA91" s="87">
        <f>SUMIF('1) SB - All Schools ISB '!$C:$C,Summary!$A91,'1) SB - All Schools ISB '!S:S)+SUMIF('2) SB - Growth Fund'!$A:$A,Summary!$A91,'2) SB - Growth Fund'!O:O)+SUMIF('4) HNB - Special Sch, AP, ARPs'!$A:$A,Summary!$A91,'4) HNB - Special Sch, AP, ARPs'!X:X)+SUMIF('5) HNB - SEN Support Fund'!$A:$A,Summary!$A91,'5) HNB - SEN Support Fund'!T:T)+SUMIF('6) HNB - Mainstream Banding'!$A:$A,Summary!$A91,'6) HNB - Mainstream Banding'!N:N)+SUMIF('7) EYB&amp;HNB - EY High Needs'!$A:$A,Summary!$A91,'7) EYB&amp;HNB - EY High Needs'!J:J)+SUMIF('9) PPG 2016-17'!$A:$A,Summary!$A91,'9) PPG 2016-17'!N:N)+SUMIF('10) EFA 2016-17'!$A:$A,Summary!$A91,'10) EFA 2016-17'!M:M)+SUMIF('3) SB - One Off Reserve'!$A:$A,Summary!$A91,'3) SB - One Off Reserve'!K:K)+SUMIF('8) EYB - 2, 3&amp;4 YO'!$A:$A,Summary!$A91,'8) EYB - 2, 3&amp;4 YO'!V:V)</f>
        <v>178150.09191683854</v>
      </c>
      <c r="AB91" s="87">
        <f>SUMIF('1) SB - All Schools ISB '!$C:$C,Summary!$A91,'1) SB - All Schools ISB '!T:T)+SUMIF('2) SB - Growth Fund'!$A:$A,Summary!$A91,'2) SB - Growth Fund'!P:P)+SUMIF('4) HNB - Special Sch, AP, ARPs'!$A:$A,Summary!$A91,'4) HNB - Special Sch, AP, ARPs'!Y:Y)+SUMIF('5) HNB - SEN Support Fund'!$A:$A,Summary!$A91,'5) HNB - SEN Support Fund'!U:U)+SUMIF('6) HNB - Mainstream Banding'!$A:$A,Summary!$A91,'6) HNB - Mainstream Banding'!O:O)+SUMIF('7) EYB&amp;HNB - EY High Needs'!$A:$A,Summary!$A91,'7) EYB&amp;HNB - EY High Needs'!K:K)+SUMIF('9) PPG 2016-17'!$A:$A,Summary!$A91,'9) PPG 2016-17'!O:O)+SUMIF('10) EFA 2016-17'!$A:$A,Summary!$A91,'10) EFA 2016-17'!N:N)+SUMIF('3) SB - One Off Reserve'!$A:$A,Summary!$A91,'3) SB - One Off Reserve'!L:L)+SUMIF('8) EYB - 2, 3&amp;4 YO'!$A:$A,Summary!$A91,'8) EYB - 2, 3&amp;4 YO'!W:W)</f>
        <v>178150.09191683854</v>
      </c>
      <c r="AC91" s="87">
        <f>SUMIF('1) SB - All Schools ISB '!$C:$C,Summary!$A91,'1) SB - All Schools ISB '!U:U)+SUMIF('2) SB - Growth Fund'!$A:$A,Summary!$A91,'2) SB - Growth Fund'!Q:Q)+SUMIF('4) HNB - Special Sch, AP, ARPs'!$A:$A,Summary!$A91,'4) HNB - Special Sch, AP, ARPs'!Z:Z)+SUMIF('5) HNB - SEN Support Fund'!$A:$A,Summary!$A91,'5) HNB - SEN Support Fund'!V:V)+SUMIF('6) HNB - Mainstream Banding'!$A:$A,Summary!$A91,'6) HNB - Mainstream Banding'!P:P)+SUMIF('7) EYB&amp;HNB - EY High Needs'!$A:$A,Summary!$A91,'7) EYB&amp;HNB - EY High Needs'!L:L)+SUMIF('9) PPG 2016-17'!$A:$A,Summary!$A91,'9) PPG 2016-17'!P:P)+SUMIF('10) EFA 2016-17'!$A:$A,Summary!$A91,'10) EFA 2016-17'!O:O)+SUMIF('3) SB - One Off Reserve'!$A:$A,Summary!$A91,'3) SB - One Off Reserve'!M:M)+SUMIF('8) EYB - 2, 3&amp;4 YO'!$A:$A,Summary!$A91,'8) EYB - 2, 3&amp;4 YO'!X:X)</f>
        <v>178150.09191683854</v>
      </c>
      <c r="AD91" s="87">
        <f>SUMIF('1) SB - All Schools ISB '!$C:$C,Summary!$A91,'1) SB - All Schools ISB '!V:V)+SUMIF('2) SB - Growth Fund'!$A:$A,Summary!$A91,'2) SB - Growth Fund'!R:R)+SUMIF('4) HNB - Special Sch, AP, ARPs'!$A:$A,Summary!$A91,'4) HNB - Special Sch, AP, ARPs'!AA:AA)+SUMIF('5) HNB - SEN Support Fund'!$A:$A,Summary!$A91,'5) HNB - SEN Support Fund'!W:W)+SUMIF('6) HNB - Mainstream Banding'!$A:$A,Summary!$A91,'6) HNB - Mainstream Banding'!Q:Q)+SUMIF('7) EYB&amp;HNB - EY High Needs'!$A:$A,Summary!$A91,'7) EYB&amp;HNB - EY High Needs'!M:M)+SUMIF('9) PPG 2016-17'!$A:$A,Summary!$A91,'9) PPG 2016-17'!Q:Q)+SUMIF('10) EFA 2016-17'!$A:$A,Summary!$A91,'10) EFA 2016-17'!P:P)+SUMIF('3) SB - One Off Reserve'!$A:$A,Summary!$A91,'3) SB - One Off Reserve'!N:N)+SUMIF('8) EYB - 2, 3&amp;4 YO'!$A:$A,Summary!$A91,'8) EYB - 2, 3&amp;4 YO'!Y:Y)</f>
        <v>178150.09191683854</v>
      </c>
      <c r="AE91" s="87">
        <f>SUMIF('1) SB - All Schools ISB '!$C:$C,Summary!$A91,'1) SB - All Schools ISB '!W:W)+SUMIF('2) SB - Growth Fund'!$A:$A,Summary!$A91,'2) SB - Growth Fund'!S:S)+SUMIF('4) HNB - Special Sch, AP, ARPs'!$A:$A,Summary!$A91,'4) HNB - Special Sch, AP, ARPs'!AB:AB)+SUMIF('5) HNB - SEN Support Fund'!$A:$A,Summary!$A91,'5) HNB - SEN Support Fund'!X:X)+SUMIF('6) HNB - Mainstream Banding'!$A:$A,Summary!$A91,'6) HNB - Mainstream Banding'!R:R)+SUMIF('7) EYB&amp;HNB - EY High Needs'!$A:$A,Summary!$A91,'7) EYB&amp;HNB - EY High Needs'!N:N)+SUMIF('9) PPG 2016-17'!$A:$A,Summary!$A91,'9) PPG 2016-17'!R:R)+SUMIF('10) EFA 2016-17'!$A:$A,Summary!$A91,'10) EFA 2016-17'!Q:Q)+SUMIF('3) SB - One Off Reserve'!$A:$A,Summary!$A91,'3) SB - One Off Reserve'!O:O)+SUMIF('8) EYB - 2, 3&amp;4 YO'!$A:$A,Summary!$A91,'8) EYB - 2, 3&amp;4 YO'!Z:Z)</f>
        <v>73355.920201051165</v>
      </c>
      <c r="AG91" s="96">
        <v>2100560.2984733144</v>
      </c>
      <c r="AH91" s="223">
        <v>2100560.2984733144</v>
      </c>
      <c r="AI91" s="223">
        <f t="shared" si="8"/>
        <v>2100560.2984733144</v>
      </c>
      <c r="AJ91" s="56">
        <f t="shared" si="9"/>
        <v>0</v>
      </c>
    </row>
    <row r="92" spans="1:36" ht="15" x14ac:dyDescent="0.25">
      <c r="A92" s="7">
        <v>3072177</v>
      </c>
      <c r="B92" s="37" t="s">
        <v>350</v>
      </c>
      <c r="C92" s="96">
        <f>SUMIF('1) SB - All Schools ISB '!C:C,Summary!A92,'1) SB - All Schools ISB '!K:K)</f>
        <v>2388953.4807658624</v>
      </c>
      <c r="D92" s="41">
        <f>SUMIF('4) HNB - Special Sch, AP, ARPs'!A:A,Summary!A92,'4) HNB - Special Sch, AP, ARPs'!C:C)</f>
        <v>0</v>
      </c>
      <c r="E92" s="90">
        <f t="shared" si="5"/>
        <v>2388953.4807658624</v>
      </c>
      <c r="F92" s="88"/>
      <c r="G92" s="91">
        <f>SUMIF('6) HNB - Mainstream Banding'!A:A,Summary!A92,'6) HNB - Mainstream Banding'!E:E)</f>
        <v>64101</v>
      </c>
      <c r="H92" s="41">
        <f>SUMIF('4) HNB - Special Sch, AP, ARPs'!A:A,Summary!A92,'4) HNB - Special Sch, AP, ARPs'!E:E)+SUMIF('4) HNB - Special Sch, AP, ARPs'!A:A,Summary!A92,'4) HNB - Special Sch, AP, ARPs'!F:F)</f>
        <v>0</v>
      </c>
      <c r="I92" s="41">
        <f>SUMIF('5) HNB - SEN Support Fund'!A:A,Summary!A92,'5) HNB - SEN Support Fund'!L:L)</f>
        <v>6927</v>
      </c>
      <c r="J92" s="41"/>
      <c r="K92" s="96">
        <f>SUMIF('8) EYB - 2, 3&amp;4 YO'!A:A,A92,'8) EYB - 2, 3&amp;4 YO'!N:N)</f>
        <v>126534</v>
      </c>
      <c r="L92" s="96">
        <f>SUMIF('2) SB - Growth Fund'!A:A,Summary!A92,'2) SB - Growth Fund'!G:G)</f>
        <v>0</v>
      </c>
      <c r="M92" s="96">
        <f>SUMIF('3) SB - One Off Reserve'!A:A,Summary!A92,'3) SB - One Off Reserve'!D:D)</f>
        <v>5746.4608931543071</v>
      </c>
      <c r="N92" s="96">
        <f>SUMIF('10) EFA 2016-17'!A:A,Summary!A92,'10) EFA 2016-17'!C:C)</f>
        <v>0</v>
      </c>
      <c r="O92" s="96">
        <f>SUMIF('10) EFA 2016-17'!A:A,Summary!A92,'10) EFA 2016-17'!D:D)</f>
        <v>0</v>
      </c>
      <c r="P92" s="96">
        <f>SUMIF('9) PPG 2016-17'!A:A,Summary!A92,'9) PPG 2016-17'!F:F)</f>
        <v>233480</v>
      </c>
      <c r="Q92" s="96">
        <f t="shared" si="6"/>
        <v>436788.46089315432</v>
      </c>
      <c r="R92" s="88"/>
      <c r="S92" s="96">
        <f t="shared" si="7"/>
        <v>2825741.9416590165</v>
      </c>
      <c r="T92" s="87">
        <f>SUMIF('1) SB - All Schools ISB '!$C:$C,Summary!$A92,'1) SB - All Schools ISB '!L:L)+SUMIF('2) SB - Growth Fund'!$A:$A,Summary!$A92,'2) SB - Growth Fund'!H:H)+SUMIF('4) HNB - Special Sch, AP, ARPs'!$A:$A,Summary!$A92,'4) HNB - Special Sch, AP, ARPs'!Q:Q)+SUMIF('5) HNB - SEN Support Fund'!$A:$A,Summary!$A92,'5) HNB - SEN Support Fund'!M:M)+SUMIF('6) HNB - Mainstream Banding'!$A:$A,Summary!$A92,'6) HNB - Mainstream Banding'!G:G)+SUMIF('7) EYB&amp;HNB - EY High Needs'!$A:$A,Summary!$A92,'7) EYB&amp;HNB - EY High Needs'!C:C)+SUMIF('9) PPG 2016-17'!$A:$A,Summary!$A92,'9) PPG 2016-17'!G:G)+SUMIF('10) EFA 2016-17'!$A:$A,Summary!$A92,'10) EFA 2016-17'!F:F)+SUMIF('3) SB - One Off Reserve'!$A:$A,Summary!$A92,'3) SB - One Off Reserve'!D:D)+SUMIF('8) EYB - 2, 3&amp;4 YO'!$A:$A,Summary!$A92,'8) EYB - 2, 3&amp;4 YO'!O:O)</f>
        <v>330045.94118122844</v>
      </c>
      <c r="U92" s="87">
        <f>SUMIF('1) SB - All Schools ISB '!$C:$C,Summary!$A92,'1) SB - All Schools ISB '!M:M)+SUMIF('2) SB - Growth Fund'!$A:$A,Summary!$A92,'2) SB - Growth Fund'!I:I)+SUMIF('4) HNB - Special Sch, AP, ARPs'!$A:$A,Summary!$A92,'4) HNB - Special Sch, AP, ARPs'!R:R)+SUMIF('5) HNB - SEN Support Fund'!$A:$A,Summary!$A92,'5) HNB - SEN Support Fund'!N:N)+SUMIF('6) HNB - Mainstream Banding'!$A:$A,Summary!$A92,'6) HNB - Mainstream Banding'!H:H)+SUMIF('7) EYB&amp;HNB - EY High Needs'!$A:$A,Summary!$A92,'7) EYB&amp;HNB - EY High Needs'!D:D)+SUMIF('9) PPG 2016-17'!$A:$A,Summary!$A92,'9) PPG 2016-17'!H:H)+SUMIF('10) EFA 2016-17'!$A:$A,Summary!$A92,'10) EFA 2016-17'!G:G)+SUMIF('3) SB - One Off Reserve'!$A:$A,Summary!$A92,'3) SB - One Off Reserve'!E:E)+SUMIF('8) EYB - 2, 3&amp;4 YO'!$A:$A,Summary!$A92,'8) EYB - 2, 3&amp;4 YO'!P:P)</f>
        <v>239699.61586509831</v>
      </c>
      <c r="V92" s="87">
        <f>SUMIF('1) SB - All Schools ISB '!$C:$C,Summary!$A92,'1) SB - All Schools ISB '!N:N)+SUMIF('2) SB - Growth Fund'!$A:$A,Summary!$A92,'2) SB - Growth Fund'!J:J)+SUMIF('4) HNB - Special Sch, AP, ARPs'!$A:$A,Summary!$A92,'4) HNB - Special Sch, AP, ARPs'!S:S)+SUMIF('5) HNB - SEN Support Fund'!$A:$A,Summary!$A92,'5) HNB - SEN Support Fund'!O:O)+SUMIF('6) HNB - Mainstream Banding'!$A:$A,Summary!$A92,'6) HNB - Mainstream Banding'!I:I)+SUMIF('7) EYB&amp;HNB - EY High Needs'!$A:$A,Summary!$A92,'7) EYB&amp;HNB - EY High Needs'!E:E)+SUMIF('9) PPG 2016-17'!$A:$A,Summary!$A92,'9) PPG 2016-17'!I:I)+SUMIF('10) EFA 2016-17'!$A:$A,Summary!$A92,'10) EFA 2016-17'!H:H)+SUMIF('3) SB - One Off Reserve'!$A:$A,Summary!$A92,'3) SB - One Off Reserve'!F:F)+SUMIF('8) EYB - 2, 3&amp;4 YO'!$A:$A,Summary!$A92,'8) EYB - 2, 3&amp;4 YO'!Q:Q)</f>
        <v>239699.61586509831</v>
      </c>
      <c r="W92" s="87">
        <f>SUMIF('1) SB - All Schools ISB '!$C:$C,Summary!$A92,'1) SB - All Schools ISB '!O:O)+SUMIF('2) SB - Growth Fund'!$A:$A,Summary!$A92,'2) SB - Growth Fund'!K:K)+SUMIF('4) HNB - Special Sch, AP, ARPs'!$A:$A,Summary!$A92,'4) HNB - Special Sch, AP, ARPs'!T:T)+SUMIF('5) HNB - SEN Support Fund'!$A:$A,Summary!$A92,'5) HNB - SEN Support Fund'!P:P)+SUMIF('6) HNB - Mainstream Banding'!$A:$A,Summary!$A92,'6) HNB - Mainstream Banding'!J:J)+SUMIF('7) EYB&amp;HNB - EY High Needs'!$A:$A,Summary!$A92,'7) EYB&amp;HNB - EY High Needs'!F:F)+SUMIF('9) PPG 2016-17'!$A:$A,Summary!$A92,'9) PPG 2016-17'!J:J)+SUMIF('10) EFA 2016-17'!$A:$A,Summary!$A92,'10) EFA 2016-17'!I:I)+SUMIF('3) SB - One Off Reserve'!$A:$A,Summary!$A92,'3) SB - One Off Reserve'!G:G)+SUMIF('8) EYB - 2, 3&amp;4 YO'!$A:$A,Summary!$A92,'8) EYB - 2, 3&amp;4 YO'!R:R)</f>
        <v>239699.61586509831</v>
      </c>
      <c r="X92" s="87">
        <f>SUMIF('1) SB - All Schools ISB '!$C:$C,Summary!$A92,'1) SB - All Schools ISB '!P:P)+SUMIF('2) SB - Growth Fund'!$A:$A,Summary!$A92,'2) SB - Growth Fund'!L:L)+SUMIF('4) HNB - Special Sch, AP, ARPs'!$A:$A,Summary!$A92,'4) HNB - Special Sch, AP, ARPs'!U:U)+SUMIF('5) HNB - SEN Support Fund'!$A:$A,Summary!$A92,'5) HNB - SEN Support Fund'!Q:Q)+SUMIF('6) HNB - Mainstream Banding'!$A:$A,Summary!$A92,'6) HNB - Mainstream Banding'!K:K)+SUMIF('7) EYB&amp;HNB - EY High Needs'!$A:$A,Summary!$A92,'7) EYB&amp;HNB - EY High Needs'!G:G)+SUMIF('9) PPG 2016-17'!$A:$A,Summary!$A92,'9) PPG 2016-17'!K:K)+SUMIF('10) EFA 2016-17'!$A:$A,Summary!$A92,'10) EFA 2016-17'!J:J)+SUMIF('3) SB - One Off Reserve'!$A:$A,Summary!$A92,'3) SB - One Off Reserve'!H:H)+SUMIF('8) EYB - 2, 3&amp;4 YO'!$A:$A,Summary!$A92,'8) EYB - 2, 3&amp;4 YO'!S:S)</f>
        <v>239699.61586509831</v>
      </c>
      <c r="Y92" s="87">
        <f>SUMIF('1) SB - All Schools ISB '!$C:$C,Summary!$A92,'1) SB - All Schools ISB '!Q:Q)+SUMIF('2) SB - Growth Fund'!$A:$A,Summary!$A92,'2) SB - Growth Fund'!M:M)+SUMIF('4) HNB - Special Sch, AP, ARPs'!$A:$A,Summary!$A92,'4) HNB - Special Sch, AP, ARPs'!V:V)+SUMIF('5) HNB - SEN Support Fund'!$A:$A,Summary!$A92,'5) HNB - SEN Support Fund'!R:R)+SUMIF('6) HNB - Mainstream Banding'!$A:$A,Summary!$A92,'6) HNB - Mainstream Banding'!L:L)+SUMIF('7) EYB&amp;HNB - EY High Needs'!$A:$A,Summary!$A92,'7) EYB&amp;HNB - EY High Needs'!H:H)+SUMIF('9) PPG 2016-17'!$A:$A,Summary!$A92,'9) PPG 2016-17'!L:L)+SUMIF('10) EFA 2016-17'!$A:$A,Summary!$A92,'10) EFA 2016-17'!K:K)+SUMIF('3) SB - One Off Reserve'!$A:$A,Summary!$A92,'3) SB - One Off Reserve'!I:I)+SUMIF('8) EYB - 2, 3&amp;4 YO'!$A:$A,Summary!$A92,'8) EYB - 2, 3&amp;4 YO'!T:T)</f>
        <v>239699.61586509831</v>
      </c>
      <c r="Z92" s="87">
        <f>SUMIF('1) SB - All Schools ISB '!$C:$C,Summary!$A92,'1) SB - All Schools ISB '!R:R)+SUMIF('2) SB - Growth Fund'!$A:$A,Summary!$A92,'2) SB - Growth Fund'!N:N)+SUMIF('4) HNB - Special Sch, AP, ARPs'!$A:$A,Summary!$A92,'4) HNB - Special Sch, AP, ARPs'!W:W)+SUMIF('5) HNB - SEN Support Fund'!$A:$A,Summary!$A92,'5) HNB - SEN Support Fund'!S:S)+SUMIF('6) HNB - Mainstream Banding'!$A:$A,Summary!$A92,'6) HNB - Mainstream Banding'!M:M)+SUMIF('7) EYB&amp;HNB - EY High Needs'!$A:$A,Summary!$A92,'7) EYB&amp;HNB - EY High Needs'!I:I)+SUMIF('9) PPG 2016-17'!$A:$A,Summary!$A92,'9) PPG 2016-17'!M:M)+SUMIF('10) EFA 2016-17'!$A:$A,Summary!$A92,'10) EFA 2016-17'!L:L)+SUMIF('3) SB - One Off Reserve'!$A:$A,Summary!$A92,'3) SB - One Off Reserve'!J:J)+SUMIF('8) EYB - 2, 3&amp;4 YO'!$A:$A,Summary!$A92,'8) EYB - 2, 3&amp;4 YO'!U:U)</f>
        <v>239699.61586509831</v>
      </c>
      <c r="AA92" s="87">
        <f>SUMIF('1) SB - All Schools ISB '!$C:$C,Summary!$A92,'1) SB - All Schools ISB '!S:S)+SUMIF('2) SB - Growth Fund'!$A:$A,Summary!$A92,'2) SB - Growth Fund'!O:O)+SUMIF('4) HNB - Special Sch, AP, ARPs'!$A:$A,Summary!$A92,'4) HNB - Special Sch, AP, ARPs'!X:X)+SUMIF('5) HNB - SEN Support Fund'!$A:$A,Summary!$A92,'5) HNB - SEN Support Fund'!T:T)+SUMIF('6) HNB - Mainstream Banding'!$A:$A,Summary!$A92,'6) HNB - Mainstream Banding'!N:N)+SUMIF('7) EYB&amp;HNB - EY High Needs'!$A:$A,Summary!$A92,'7) EYB&amp;HNB - EY High Needs'!J:J)+SUMIF('9) PPG 2016-17'!$A:$A,Summary!$A92,'9) PPG 2016-17'!N:N)+SUMIF('10) EFA 2016-17'!$A:$A,Summary!$A92,'10) EFA 2016-17'!M:M)+SUMIF('3) SB - One Off Reserve'!$A:$A,Summary!$A92,'3) SB - One Off Reserve'!K:K)+SUMIF('8) EYB - 2, 3&amp;4 YO'!$A:$A,Summary!$A92,'8) EYB - 2, 3&amp;4 YO'!V:V)</f>
        <v>239699.61586509831</v>
      </c>
      <c r="AB92" s="87">
        <f>SUMIF('1) SB - All Schools ISB '!$C:$C,Summary!$A92,'1) SB - All Schools ISB '!T:T)+SUMIF('2) SB - Growth Fund'!$A:$A,Summary!$A92,'2) SB - Growth Fund'!P:P)+SUMIF('4) HNB - Special Sch, AP, ARPs'!$A:$A,Summary!$A92,'4) HNB - Special Sch, AP, ARPs'!Y:Y)+SUMIF('5) HNB - SEN Support Fund'!$A:$A,Summary!$A92,'5) HNB - SEN Support Fund'!U:U)+SUMIF('6) HNB - Mainstream Banding'!$A:$A,Summary!$A92,'6) HNB - Mainstream Banding'!O:O)+SUMIF('7) EYB&amp;HNB - EY High Needs'!$A:$A,Summary!$A92,'7) EYB&amp;HNB - EY High Needs'!K:K)+SUMIF('9) PPG 2016-17'!$A:$A,Summary!$A92,'9) PPG 2016-17'!O:O)+SUMIF('10) EFA 2016-17'!$A:$A,Summary!$A92,'10) EFA 2016-17'!N:N)+SUMIF('3) SB - One Off Reserve'!$A:$A,Summary!$A92,'3) SB - One Off Reserve'!L:L)+SUMIF('8) EYB - 2, 3&amp;4 YO'!$A:$A,Summary!$A92,'8) EYB - 2, 3&amp;4 YO'!W:W)</f>
        <v>239699.61586509831</v>
      </c>
      <c r="AC92" s="87">
        <f>SUMIF('1) SB - All Schools ISB '!$C:$C,Summary!$A92,'1) SB - All Schools ISB '!U:U)+SUMIF('2) SB - Growth Fund'!$A:$A,Summary!$A92,'2) SB - Growth Fund'!Q:Q)+SUMIF('4) HNB - Special Sch, AP, ARPs'!$A:$A,Summary!$A92,'4) HNB - Special Sch, AP, ARPs'!Z:Z)+SUMIF('5) HNB - SEN Support Fund'!$A:$A,Summary!$A92,'5) HNB - SEN Support Fund'!V:V)+SUMIF('6) HNB - Mainstream Banding'!$A:$A,Summary!$A92,'6) HNB - Mainstream Banding'!P:P)+SUMIF('7) EYB&amp;HNB - EY High Needs'!$A:$A,Summary!$A92,'7) EYB&amp;HNB - EY High Needs'!L:L)+SUMIF('9) PPG 2016-17'!$A:$A,Summary!$A92,'9) PPG 2016-17'!P:P)+SUMIF('10) EFA 2016-17'!$A:$A,Summary!$A92,'10) EFA 2016-17'!O:O)+SUMIF('3) SB - One Off Reserve'!$A:$A,Summary!$A92,'3) SB - One Off Reserve'!M:M)+SUMIF('8) EYB - 2, 3&amp;4 YO'!$A:$A,Summary!$A92,'8) EYB - 2, 3&amp;4 YO'!X:X)</f>
        <v>239699.61586509831</v>
      </c>
      <c r="AD92" s="87">
        <f>SUMIF('1) SB - All Schools ISB '!$C:$C,Summary!$A92,'1) SB - All Schools ISB '!V:V)+SUMIF('2) SB - Growth Fund'!$A:$A,Summary!$A92,'2) SB - Growth Fund'!R:R)+SUMIF('4) HNB - Special Sch, AP, ARPs'!$A:$A,Summary!$A92,'4) HNB - Special Sch, AP, ARPs'!AA:AA)+SUMIF('5) HNB - SEN Support Fund'!$A:$A,Summary!$A92,'5) HNB - SEN Support Fund'!W:W)+SUMIF('6) HNB - Mainstream Banding'!$A:$A,Summary!$A92,'6) HNB - Mainstream Banding'!Q:Q)+SUMIF('7) EYB&amp;HNB - EY High Needs'!$A:$A,Summary!$A92,'7) EYB&amp;HNB - EY High Needs'!M:M)+SUMIF('9) PPG 2016-17'!$A:$A,Summary!$A92,'9) PPG 2016-17'!Q:Q)+SUMIF('10) EFA 2016-17'!$A:$A,Summary!$A92,'10) EFA 2016-17'!P:P)+SUMIF('3) SB - One Off Reserve'!$A:$A,Summary!$A92,'3) SB - One Off Reserve'!N:N)+SUMIF('8) EYB - 2, 3&amp;4 YO'!$A:$A,Summary!$A92,'8) EYB - 2, 3&amp;4 YO'!Y:Y)</f>
        <v>239699.61586509831</v>
      </c>
      <c r="AE92" s="87">
        <f>SUMIF('1) SB - All Schools ISB '!$C:$C,Summary!$A92,'1) SB - All Schools ISB '!W:W)+SUMIF('2) SB - Growth Fund'!$A:$A,Summary!$A92,'2) SB - Growth Fund'!S:S)+SUMIF('4) HNB - Special Sch, AP, ARPs'!$A:$A,Summary!$A92,'4) HNB - Special Sch, AP, ARPs'!AB:AB)+SUMIF('5) HNB - SEN Support Fund'!$A:$A,Summary!$A92,'5) HNB - SEN Support Fund'!X:X)+SUMIF('6) HNB - Mainstream Banding'!$A:$A,Summary!$A92,'6) HNB - Mainstream Banding'!R:R)+SUMIF('7) EYB&amp;HNB - EY High Needs'!$A:$A,Summary!$A92,'7) EYB&amp;HNB - EY High Needs'!N:N)+SUMIF('9) PPG 2016-17'!$A:$A,Summary!$A92,'9) PPG 2016-17'!R:R)+SUMIF('10) EFA 2016-17'!$A:$A,Summary!$A92,'10) EFA 2016-17'!Q:Q)+SUMIF('3) SB - One Off Reserve'!$A:$A,Summary!$A92,'3) SB - One Off Reserve'!O:O)+SUMIF('8) EYB - 2, 3&amp;4 YO'!$A:$A,Summary!$A92,'8) EYB - 2, 3&amp;4 YO'!Z:Z)</f>
        <v>98699.841826805205</v>
      </c>
      <c r="AG92" s="96">
        <v>2825741.9416590165</v>
      </c>
      <c r="AH92" s="223">
        <v>2825741.9416590165</v>
      </c>
      <c r="AI92" s="223">
        <f t="shared" si="8"/>
        <v>2825741.9416590165</v>
      </c>
      <c r="AJ92" s="56">
        <f t="shared" si="9"/>
        <v>0</v>
      </c>
    </row>
    <row r="93" spans="1:36" ht="15" x14ac:dyDescent="0.25">
      <c r="A93" s="7">
        <v>3071103</v>
      </c>
      <c r="B93" s="37" t="s">
        <v>403</v>
      </c>
      <c r="C93" s="96">
        <f>SUMIF('1) SB - All Schools ISB '!C:C,Summary!A93,'1) SB - All Schools ISB '!K:K)</f>
        <v>0</v>
      </c>
      <c r="D93" s="41">
        <f>SUMIF('4) HNB - Special Sch, AP, ARPs'!A:A,Summary!A93,'4) HNB - Special Sch, AP, ARPs'!C:C)</f>
        <v>600000</v>
      </c>
      <c r="E93" s="90">
        <f t="shared" si="5"/>
        <v>600000</v>
      </c>
      <c r="F93" s="88"/>
      <c r="G93" s="91">
        <f>SUMIF('6) HNB - Mainstream Banding'!A:A,Summary!A93,'6) HNB - Mainstream Banding'!E:E)</f>
        <v>0</v>
      </c>
      <c r="H93" s="41">
        <f>SUMIF('4) HNB - Special Sch, AP, ARPs'!A:A,Summary!A93,'4) HNB - Special Sch, AP, ARPs'!E:E)+SUMIF('4) HNB - Special Sch, AP, ARPs'!A:A,Summary!A93,'4) HNB - Special Sch, AP, ARPs'!F:F)</f>
        <v>540000</v>
      </c>
      <c r="I93" s="41">
        <f>SUMIF('5) HNB - SEN Support Fund'!A:A,Summary!A93,'5) HNB - SEN Support Fund'!L:L)</f>
        <v>0</v>
      </c>
      <c r="J93" s="41"/>
      <c r="K93" s="96">
        <f>SUMIF('8) EYB - 2, 3&amp;4 YO'!A:A,A93,'8) EYB - 2, 3&amp;4 YO'!N:N)</f>
        <v>0</v>
      </c>
      <c r="L93" s="96">
        <f>SUMIF('2) SB - Growth Fund'!A:A,Summary!A93,'2) SB - Growth Fund'!G:G)</f>
        <v>0</v>
      </c>
      <c r="M93" s="96">
        <f>SUMIF('3) SB - One Off Reserve'!A:A,Summary!A93,'3) SB - One Off Reserve'!D:D)</f>
        <v>0</v>
      </c>
      <c r="N93" s="96">
        <f>SUMIF('10) EFA 2016-17'!A:A,Summary!A93,'10) EFA 2016-17'!C:C)</f>
        <v>0</v>
      </c>
      <c r="O93" s="96">
        <f>SUMIF('10) EFA 2016-17'!A:A,Summary!A93,'10) EFA 2016-17'!D:D)</f>
        <v>0</v>
      </c>
      <c r="P93" s="96">
        <f>SUMIF('9) PPG 2016-17'!A:A,Summary!A93,'9) PPG 2016-17'!F:F)</f>
        <v>0</v>
      </c>
      <c r="Q93" s="96">
        <f t="shared" si="6"/>
        <v>540000</v>
      </c>
      <c r="R93" s="88"/>
      <c r="S93" s="96">
        <f t="shared" si="7"/>
        <v>1140000</v>
      </c>
      <c r="T93" s="87">
        <f>SUMIF('1) SB - All Schools ISB '!$C:$C,Summary!$A93,'1) SB - All Schools ISB '!L:L)+SUMIF('2) SB - Growth Fund'!$A:$A,Summary!$A93,'2) SB - Growth Fund'!H:H)+SUMIF('4) HNB - Special Sch, AP, ARPs'!$A:$A,Summary!$A93,'4) HNB - Special Sch, AP, ARPs'!Q:Q)+SUMIF('5) HNB - SEN Support Fund'!$A:$A,Summary!$A93,'5) HNB - SEN Support Fund'!M:M)+SUMIF('6) HNB - Mainstream Banding'!$A:$A,Summary!$A93,'6) HNB - Mainstream Banding'!G:G)+SUMIF('7) EYB&amp;HNB - EY High Needs'!$A:$A,Summary!$A93,'7) EYB&amp;HNB - EY High Needs'!C:C)+SUMIF('9) PPG 2016-17'!$A:$A,Summary!$A93,'9) PPG 2016-17'!G:G)+SUMIF('10) EFA 2016-17'!$A:$A,Summary!$A93,'10) EFA 2016-17'!F:F)+SUMIF('3) SB - One Off Reserve'!$A:$A,Summary!$A93,'3) SB - One Off Reserve'!D:D)+SUMIF('8) EYB - 2, 3&amp;4 YO'!$A:$A,Summary!$A93,'8) EYB - 2, 3&amp;4 YO'!O:O)</f>
        <v>0</v>
      </c>
      <c r="U93" s="87">
        <f>SUMIF('1) SB - All Schools ISB '!$C:$C,Summary!$A93,'1) SB - All Schools ISB '!M:M)+SUMIF('2) SB - Growth Fund'!$A:$A,Summary!$A93,'2) SB - Growth Fund'!I:I)+SUMIF('4) HNB - Special Sch, AP, ARPs'!$A:$A,Summary!$A93,'4) HNB - Special Sch, AP, ARPs'!R:R)+SUMIF('5) HNB - SEN Support Fund'!$A:$A,Summary!$A93,'5) HNB - SEN Support Fund'!N:N)+SUMIF('6) HNB - Mainstream Banding'!$A:$A,Summary!$A93,'6) HNB - Mainstream Banding'!H:H)+SUMIF('7) EYB&amp;HNB - EY High Needs'!$A:$A,Summary!$A93,'7) EYB&amp;HNB - EY High Needs'!D:D)+SUMIF('9) PPG 2016-17'!$A:$A,Summary!$A93,'9) PPG 2016-17'!H:H)+SUMIF('10) EFA 2016-17'!$A:$A,Summary!$A93,'10) EFA 2016-17'!G:G)+SUMIF('3) SB - One Off Reserve'!$A:$A,Summary!$A93,'3) SB - One Off Reserve'!E:E)+SUMIF('8) EYB - 2, 3&amp;4 YO'!$A:$A,Summary!$A93,'8) EYB - 2, 3&amp;4 YO'!P:P)</f>
        <v>0</v>
      </c>
      <c r="V93" s="87">
        <f>SUMIF('1) SB - All Schools ISB '!$C:$C,Summary!$A93,'1) SB - All Schools ISB '!N:N)+SUMIF('2) SB - Growth Fund'!$A:$A,Summary!$A93,'2) SB - Growth Fund'!J:J)+SUMIF('4) HNB - Special Sch, AP, ARPs'!$A:$A,Summary!$A93,'4) HNB - Special Sch, AP, ARPs'!S:S)+SUMIF('5) HNB - SEN Support Fund'!$A:$A,Summary!$A93,'5) HNB - SEN Support Fund'!O:O)+SUMIF('6) HNB - Mainstream Banding'!$A:$A,Summary!$A93,'6) HNB - Mainstream Banding'!I:I)+SUMIF('7) EYB&amp;HNB - EY High Needs'!$A:$A,Summary!$A93,'7) EYB&amp;HNB - EY High Needs'!E:E)+SUMIF('9) PPG 2016-17'!$A:$A,Summary!$A93,'9) PPG 2016-17'!I:I)+SUMIF('10) EFA 2016-17'!$A:$A,Summary!$A93,'10) EFA 2016-17'!H:H)+SUMIF('3) SB - One Off Reserve'!$A:$A,Summary!$A93,'3) SB - One Off Reserve'!F:F)+SUMIF('8) EYB - 2, 3&amp;4 YO'!$A:$A,Summary!$A93,'8) EYB - 2, 3&amp;4 YO'!Q:Q)</f>
        <v>0</v>
      </c>
      <c r="W93" s="87">
        <f>SUMIF('1) SB - All Schools ISB '!$C:$C,Summary!$A93,'1) SB - All Schools ISB '!O:O)+SUMIF('2) SB - Growth Fund'!$A:$A,Summary!$A93,'2) SB - Growth Fund'!K:K)+SUMIF('4) HNB - Special Sch, AP, ARPs'!$A:$A,Summary!$A93,'4) HNB - Special Sch, AP, ARPs'!T:T)+SUMIF('5) HNB - SEN Support Fund'!$A:$A,Summary!$A93,'5) HNB - SEN Support Fund'!P:P)+SUMIF('6) HNB - Mainstream Banding'!$A:$A,Summary!$A93,'6) HNB - Mainstream Banding'!J:J)+SUMIF('7) EYB&amp;HNB - EY High Needs'!$A:$A,Summary!$A93,'7) EYB&amp;HNB - EY High Needs'!F:F)+SUMIF('9) PPG 2016-17'!$A:$A,Summary!$A93,'9) PPG 2016-17'!J:J)+SUMIF('10) EFA 2016-17'!$A:$A,Summary!$A93,'10) EFA 2016-17'!I:I)+SUMIF('3) SB - One Off Reserve'!$A:$A,Summary!$A93,'3) SB - One Off Reserve'!G:G)+SUMIF('8) EYB - 2, 3&amp;4 YO'!$A:$A,Summary!$A93,'8) EYB - 2, 3&amp;4 YO'!R:R)</f>
        <v>0</v>
      </c>
      <c r="X93" s="87">
        <f>SUMIF('1) SB - All Schools ISB '!$C:$C,Summary!$A93,'1) SB - All Schools ISB '!P:P)+SUMIF('2) SB - Growth Fund'!$A:$A,Summary!$A93,'2) SB - Growth Fund'!L:L)+SUMIF('4) HNB - Special Sch, AP, ARPs'!$A:$A,Summary!$A93,'4) HNB - Special Sch, AP, ARPs'!U:U)+SUMIF('5) HNB - SEN Support Fund'!$A:$A,Summary!$A93,'5) HNB - SEN Support Fund'!Q:Q)+SUMIF('6) HNB - Mainstream Banding'!$A:$A,Summary!$A93,'6) HNB - Mainstream Banding'!K:K)+SUMIF('7) EYB&amp;HNB - EY High Needs'!$A:$A,Summary!$A93,'7) EYB&amp;HNB - EY High Needs'!G:G)+SUMIF('9) PPG 2016-17'!$A:$A,Summary!$A93,'9) PPG 2016-17'!K:K)+SUMIF('10) EFA 2016-17'!$A:$A,Summary!$A93,'10) EFA 2016-17'!J:J)+SUMIF('3) SB - One Off Reserve'!$A:$A,Summary!$A93,'3) SB - One Off Reserve'!H:H)+SUMIF('8) EYB - 2, 3&amp;4 YO'!$A:$A,Summary!$A93,'8) EYB - 2, 3&amp;4 YO'!S:S)</f>
        <v>0</v>
      </c>
      <c r="Y93" s="87">
        <f>SUMIF('1) SB - All Schools ISB '!$C:$C,Summary!$A93,'1) SB - All Schools ISB '!Q:Q)+SUMIF('2) SB - Growth Fund'!$A:$A,Summary!$A93,'2) SB - Growth Fund'!M:M)+SUMIF('4) HNB - Special Sch, AP, ARPs'!$A:$A,Summary!$A93,'4) HNB - Special Sch, AP, ARPs'!V:V)+SUMIF('5) HNB - SEN Support Fund'!$A:$A,Summary!$A93,'5) HNB - SEN Support Fund'!R:R)+SUMIF('6) HNB - Mainstream Banding'!$A:$A,Summary!$A93,'6) HNB - Mainstream Banding'!L:L)+SUMIF('7) EYB&amp;HNB - EY High Needs'!$A:$A,Summary!$A93,'7) EYB&amp;HNB - EY High Needs'!H:H)+SUMIF('9) PPG 2016-17'!$A:$A,Summary!$A93,'9) PPG 2016-17'!L:L)+SUMIF('10) EFA 2016-17'!$A:$A,Summary!$A93,'10) EFA 2016-17'!K:K)+SUMIF('3) SB - One Off Reserve'!$A:$A,Summary!$A93,'3) SB - One Off Reserve'!I:I)+SUMIF('8) EYB - 2, 3&amp;4 YO'!$A:$A,Summary!$A93,'8) EYB - 2, 3&amp;4 YO'!T:T)</f>
        <v>0</v>
      </c>
      <c r="Z93" s="87">
        <f>SUMIF('1) SB - All Schools ISB '!$C:$C,Summary!$A93,'1) SB - All Schools ISB '!R:R)+SUMIF('2) SB - Growth Fund'!$A:$A,Summary!$A93,'2) SB - Growth Fund'!N:N)+SUMIF('4) HNB - Special Sch, AP, ARPs'!$A:$A,Summary!$A93,'4) HNB - Special Sch, AP, ARPs'!W:W)+SUMIF('5) HNB - SEN Support Fund'!$A:$A,Summary!$A93,'5) HNB - SEN Support Fund'!S:S)+SUMIF('6) HNB - Mainstream Banding'!$A:$A,Summary!$A93,'6) HNB - Mainstream Banding'!M:M)+SUMIF('7) EYB&amp;HNB - EY High Needs'!$A:$A,Summary!$A93,'7) EYB&amp;HNB - EY High Needs'!I:I)+SUMIF('9) PPG 2016-17'!$A:$A,Summary!$A93,'9) PPG 2016-17'!M:M)+SUMIF('10) EFA 2016-17'!$A:$A,Summary!$A93,'10) EFA 2016-17'!L:L)+SUMIF('3) SB - One Off Reserve'!$A:$A,Summary!$A93,'3) SB - One Off Reserve'!J:J)+SUMIF('8) EYB - 2, 3&amp;4 YO'!$A:$A,Summary!$A93,'8) EYB - 2, 3&amp;4 YO'!U:U)</f>
        <v>0</v>
      </c>
      <c r="AA93" s="87">
        <f>SUMIF('1) SB - All Schools ISB '!$C:$C,Summary!$A93,'1) SB - All Schools ISB '!S:S)+SUMIF('2) SB - Growth Fund'!$A:$A,Summary!$A93,'2) SB - Growth Fund'!O:O)+SUMIF('4) HNB - Special Sch, AP, ARPs'!$A:$A,Summary!$A93,'4) HNB - Special Sch, AP, ARPs'!X:X)+SUMIF('5) HNB - SEN Support Fund'!$A:$A,Summary!$A93,'5) HNB - SEN Support Fund'!T:T)+SUMIF('6) HNB - Mainstream Banding'!$A:$A,Summary!$A93,'6) HNB - Mainstream Banding'!N:N)+SUMIF('7) EYB&amp;HNB - EY High Needs'!$A:$A,Summary!$A93,'7) EYB&amp;HNB - EY High Needs'!J:J)+SUMIF('9) PPG 2016-17'!$A:$A,Summary!$A93,'9) PPG 2016-17'!N:N)+SUMIF('10) EFA 2016-17'!$A:$A,Summary!$A93,'10) EFA 2016-17'!M:M)+SUMIF('3) SB - One Off Reserve'!$A:$A,Summary!$A93,'3) SB - One Off Reserve'!K:K)+SUMIF('8) EYB - 2, 3&amp;4 YO'!$A:$A,Summary!$A93,'8) EYB - 2, 3&amp;4 YO'!V:V)</f>
        <v>0</v>
      </c>
      <c r="AB93" s="87">
        <f>SUMIF('1) SB - All Schools ISB '!$C:$C,Summary!$A93,'1) SB - All Schools ISB '!T:T)+SUMIF('2) SB - Growth Fund'!$A:$A,Summary!$A93,'2) SB - Growth Fund'!P:P)+SUMIF('4) HNB - Special Sch, AP, ARPs'!$A:$A,Summary!$A93,'4) HNB - Special Sch, AP, ARPs'!Y:Y)+SUMIF('5) HNB - SEN Support Fund'!$A:$A,Summary!$A93,'5) HNB - SEN Support Fund'!U:U)+SUMIF('6) HNB - Mainstream Banding'!$A:$A,Summary!$A93,'6) HNB - Mainstream Banding'!O:O)+SUMIF('7) EYB&amp;HNB - EY High Needs'!$A:$A,Summary!$A93,'7) EYB&amp;HNB - EY High Needs'!K:K)+SUMIF('9) PPG 2016-17'!$A:$A,Summary!$A93,'9) PPG 2016-17'!O:O)+SUMIF('10) EFA 2016-17'!$A:$A,Summary!$A93,'10) EFA 2016-17'!N:N)+SUMIF('3) SB - One Off Reserve'!$A:$A,Summary!$A93,'3) SB - One Off Reserve'!L:L)+SUMIF('8) EYB - 2, 3&amp;4 YO'!$A:$A,Summary!$A93,'8) EYB - 2, 3&amp;4 YO'!W:W)</f>
        <v>0</v>
      </c>
      <c r="AC93" s="87">
        <f>SUMIF('1) SB - All Schools ISB '!$C:$C,Summary!$A93,'1) SB - All Schools ISB '!U:U)+SUMIF('2) SB - Growth Fund'!$A:$A,Summary!$A93,'2) SB - Growth Fund'!Q:Q)+SUMIF('4) HNB - Special Sch, AP, ARPs'!$A:$A,Summary!$A93,'4) HNB - Special Sch, AP, ARPs'!Z:Z)+SUMIF('5) HNB - SEN Support Fund'!$A:$A,Summary!$A93,'5) HNB - SEN Support Fund'!V:V)+SUMIF('6) HNB - Mainstream Banding'!$A:$A,Summary!$A93,'6) HNB - Mainstream Banding'!P:P)+SUMIF('7) EYB&amp;HNB - EY High Needs'!$A:$A,Summary!$A93,'7) EYB&amp;HNB - EY High Needs'!L:L)+SUMIF('9) PPG 2016-17'!$A:$A,Summary!$A93,'9) PPG 2016-17'!P:P)+SUMIF('10) EFA 2016-17'!$A:$A,Summary!$A93,'10) EFA 2016-17'!O:O)+SUMIF('3) SB - One Off Reserve'!$A:$A,Summary!$A93,'3) SB - One Off Reserve'!M:M)+SUMIF('8) EYB - 2, 3&amp;4 YO'!$A:$A,Summary!$A93,'8) EYB - 2, 3&amp;4 YO'!X:X)</f>
        <v>0</v>
      </c>
      <c r="AD93" s="87">
        <f>SUMIF('1) SB - All Schools ISB '!$C:$C,Summary!$A93,'1) SB - All Schools ISB '!V:V)+SUMIF('2) SB - Growth Fund'!$A:$A,Summary!$A93,'2) SB - Growth Fund'!R:R)+SUMIF('4) HNB - Special Sch, AP, ARPs'!$A:$A,Summary!$A93,'4) HNB - Special Sch, AP, ARPs'!AA:AA)+SUMIF('5) HNB - SEN Support Fund'!$A:$A,Summary!$A93,'5) HNB - SEN Support Fund'!W:W)+SUMIF('6) HNB - Mainstream Banding'!$A:$A,Summary!$A93,'6) HNB - Mainstream Banding'!Q:Q)+SUMIF('7) EYB&amp;HNB - EY High Needs'!$A:$A,Summary!$A93,'7) EYB&amp;HNB - EY High Needs'!M:M)+SUMIF('9) PPG 2016-17'!$A:$A,Summary!$A93,'9) PPG 2016-17'!Q:Q)+SUMIF('10) EFA 2016-17'!$A:$A,Summary!$A93,'10) EFA 2016-17'!P:P)+SUMIF('3) SB - One Off Reserve'!$A:$A,Summary!$A93,'3) SB - One Off Reserve'!N:N)+SUMIF('8) EYB - 2, 3&amp;4 YO'!$A:$A,Summary!$A93,'8) EYB - 2, 3&amp;4 YO'!Y:Y)</f>
        <v>0</v>
      </c>
      <c r="AE93" s="87">
        <f>SUMIF('1) SB - All Schools ISB '!$C:$C,Summary!$A93,'1) SB - All Schools ISB '!W:W)+SUMIF('2) SB - Growth Fund'!$A:$A,Summary!$A93,'2) SB - Growth Fund'!S:S)+SUMIF('4) HNB - Special Sch, AP, ARPs'!$A:$A,Summary!$A93,'4) HNB - Special Sch, AP, ARPs'!AB:AB)+SUMIF('5) HNB - SEN Support Fund'!$A:$A,Summary!$A93,'5) HNB - SEN Support Fund'!X:X)+SUMIF('6) HNB - Mainstream Banding'!$A:$A,Summary!$A93,'6) HNB - Mainstream Banding'!R:R)+SUMIF('7) EYB&amp;HNB - EY High Needs'!$A:$A,Summary!$A93,'7) EYB&amp;HNB - EY High Needs'!N:N)+SUMIF('9) PPG 2016-17'!$A:$A,Summary!$A93,'9) PPG 2016-17'!R:R)+SUMIF('10) EFA 2016-17'!$A:$A,Summary!$A93,'10) EFA 2016-17'!Q:Q)+SUMIF('3) SB - One Off Reserve'!$A:$A,Summary!$A93,'3) SB - One Off Reserve'!O:O)+SUMIF('8) EYB - 2, 3&amp;4 YO'!$A:$A,Summary!$A93,'8) EYB - 2, 3&amp;4 YO'!Z:Z)</f>
        <v>0</v>
      </c>
      <c r="AG93" s="96">
        <v>1140000</v>
      </c>
      <c r="AH93" s="223">
        <v>1140000</v>
      </c>
      <c r="AI93" s="223">
        <f t="shared" si="8"/>
        <v>1140000</v>
      </c>
      <c r="AJ93" s="56">
        <f t="shared" si="9"/>
        <v>0</v>
      </c>
    </row>
    <row r="94" spans="1:36" ht="15" x14ac:dyDescent="0.25">
      <c r="A94" s="7">
        <v>3072181</v>
      </c>
      <c r="B94" s="37" t="s">
        <v>351</v>
      </c>
      <c r="C94" s="96">
        <f>SUMIF('1) SB - All Schools ISB '!C:C,Summary!A94,'1) SB - All Schools ISB '!K:K)</f>
        <v>1937571.4837816213</v>
      </c>
      <c r="D94" s="41">
        <f>SUMIF('4) HNB - Special Sch, AP, ARPs'!A:A,Summary!A94,'4) HNB - Special Sch, AP, ARPs'!C:C)</f>
        <v>0</v>
      </c>
      <c r="E94" s="90">
        <f t="shared" si="5"/>
        <v>1937571.4837816213</v>
      </c>
      <c r="F94" s="88"/>
      <c r="G94" s="91">
        <f>SUMIF('6) HNB - Mainstream Banding'!A:A,Summary!A94,'6) HNB - Mainstream Banding'!E:E)</f>
        <v>31763</v>
      </c>
      <c r="H94" s="41">
        <f>SUMIF('4) HNB - Special Sch, AP, ARPs'!A:A,Summary!A94,'4) HNB - Special Sch, AP, ARPs'!E:E)+SUMIF('4) HNB - Special Sch, AP, ARPs'!A:A,Summary!A94,'4) HNB - Special Sch, AP, ARPs'!F:F)</f>
        <v>0</v>
      </c>
      <c r="I94" s="41">
        <f>SUMIF('5) HNB - SEN Support Fund'!A:A,Summary!A94,'5) HNB - SEN Support Fund'!L:L)</f>
        <v>0</v>
      </c>
      <c r="J94" s="41"/>
      <c r="K94" s="96">
        <f>SUMIF('8) EYB - 2, 3&amp;4 YO'!A:A,A94,'8) EYB - 2, 3&amp;4 YO'!N:N)</f>
        <v>121818.99999999999</v>
      </c>
      <c r="L94" s="96">
        <f>SUMIF('2) SB - Growth Fund'!A:A,Summary!A94,'2) SB - Growth Fund'!G:G)</f>
        <v>0</v>
      </c>
      <c r="M94" s="96">
        <f>SUMIF('3) SB - One Off Reserve'!A:A,Summary!A94,'3) SB - One Off Reserve'!D:D)</f>
        <v>4330.8181548772427</v>
      </c>
      <c r="N94" s="96">
        <f>SUMIF('10) EFA 2016-17'!A:A,Summary!A94,'10) EFA 2016-17'!C:C)</f>
        <v>0</v>
      </c>
      <c r="O94" s="96">
        <f>SUMIF('10) EFA 2016-17'!A:A,Summary!A94,'10) EFA 2016-17'!D:D)</f>
        <v>0</v>
      </c>
      <c r="P94" s="96">
        <f>SUMIF('9) PPG 2016-17'!A:A,Summary!A94,'9) PPG 2016-17'!F:F)</f>
        <v>227460</v>
      </c>
      <c r="Q94" s="96">
        <f t="shared" si="6"/>
        <v>385372.81815487728</v>
      </c>
      <c r="R94" s="88"/>
      <c r="S94" s="96">
        <f t="shared" si="7"/>
        <v>2322944.3019364988</v>
      </c>
      <c r="T94" s="87">
        <f>SUMIF('1) SB - All Schools ISB '!$C:$C,Summary!$A94,'1) SB - All Schools ISB '!L:L)+SUMIF('2) SB - Growth Fund'!$A:$A,Summary!$A94,'2) SB - Growth Fund'!H:H)+SUMIF('4) HNB - Special Sch, AP, ARPs'!$A:$A,Summary!$A94,'4) HNB - Special Sch, AP, ARPs'!Q:Q)+SUMIF('5) HNB - SEN Support Fund'!$A:$A,Summary!$A94,'5) HNB - SEN Support Fund'!M:M)+SUMIF('6) HNB - Mainstream Banding'!$A:$A,Summary!$A94,'6) HNB - Mainstream Banding'!G:G)+SUMIF('7) EYB&amp;HNB - EY High Needs'!$A:$A,Summary!$A94,'7) EYB&amp;HNB - EY High Needs'!C:C)+SUMIF('9) PPG 2016-17'!$A:$A,Summary!$A94,'9) PPG 2016-17'!G:G)+SUMIF('10) EFA 2016-17'!$A:$A,Summary!$A94,'10) EFA 2016-17'!F:F)+SUMIF('3) SB - One Off Reserve'!$A:$A,Summary!$A94,'3) SB - One Off Reserve'!D:D)+SUMIF('8) EYB - 2, 3&amp;4 YO'!$A:$A,Summary!$A94,'8) EYB - 2, 3&amp;4 YO'!O:O)</f>
        <v>270971.36878976371</v>
      </c>
      <c r="U94" s="87">
        <f>SUMIF('1) SB - All Schools ISB '!$C:$C,Summary!$A94,'1) SB - All Schools ISB '!M:M)+SUMIF('2) SB - Growth Fund'!$A:$A,Summary!$A94,'2) SB - Growth Fund'!I:I)+SUMIF('4) HNB - Special Sch, AP, ARPs'!$A:$A,Summary!$A94,'4) HNB - Special Sch, AP, ARPs'!R:R)+SUMIF('5) HNB - SEN Support Fund'!$A:$A,Summary!$A94,'5) HNB - SEN Support Fund'!N:N)+SUMIF('6) HNB - Mainstream Banding'!$A:$A,Summary!$A94,'6) HNB - Mainstream Banding'!H:H)+SUMIF('7) EYB&amp;HNB - EY High Needs'!$A:$A,Summary!$A94,'7) EYB&amp;HNB - EY High Needs'!D:D)+SUMIF('9) PPG 2016-17'!$A:$A,Summary!$A94,'9) PPG 2016-17'!H:H)+SUMIF('10) EFA 2016-17'!$A:$A,Summary!$A94,'10) EFA 2016-17'!G:G)+SUMIF('3) SB - One Off Reserve'!$A:$A,Summary!$A94,'3) SB - One Off Reserve'!E:E)+SUMIF('8) EYB - 2, 3&amp;4 YO'!$A:$A,Summary!$A94,'8) EYB - 2, 3&amp;4 YO'!P:P)</f>
        <v>197082.14612143784</v>
      </c>
      <c r="V94" s="87">
        <f>SUMIF('1) SB - All Schools ISB '!$C:$C,Summary!$A94,'1) SB - All Schools ISB '!N:N)+SUMIF('2) SB - Growth Fund'!$A:$A,Summary!$A94,'2) SB - Growth Fund'!J:J)+SUMIF('4) HNB - Special Sch, AP, ARPs'!$A:$A,Summary!$A94,'4) HNB - Special Sch, AP, ARPs'!S:S)+SUMIF('5) HNB - SEN Support Fund'!$A:$A,Summary!$A94,'5) HNB - SEN Support Fund'!O:O)+SUMIF('6) HNB - Mainstream Banding'!$A:$A,Summary!$A94,'6) HNB - Mainstream Banding'!I:I)+SUMIF('7) EYB&amp;HNB - EY High Needs'!$A:$A,Summary!$A94,'7) EYB&amp;HNB - EY High Needs'!E:E)+SUMIF('9) PPG 2016-17'!$A:$A,Summary!$A94,'9) PPG 2016-17'!I:I)+SUMIF('10) EFA 2016-17'!$A:$A,Summary!$A94,'10) EFA 2016-17'!H:H)+SUMIF('3) SB - One Off Reserve'!$A:$A,Summary!$A94,'3) SB - One Off Reserve'!F:F)+SUMIF('8) EYB - 2, 3&amp;4 YO'!$A:$A,Summary!$A94,'8) EYB - 2, 3&amp;4 YO'!Q:Q)</f>
        <v>197082.14612143784</v>
      </c>
      <c r="W94" s="87">
        <f>SUMIF('1) SB - All Schools ISB '!$C:$C,Summary!$A94,'1) SB - All Schools ISB '!O:O)+SUMIF('2) SB - Growth Fund'!$A:$A,Summary!$A94,'2) SB - Growth Fund'!K:K)+SUMIF('4) HNB - Special Sch, AP, ARPs'!$A:$A,Summary!$A94,'4) HNB - Special Sch, AP, ARPs'!T:T)+SUMIF('5) HNB - SEN Support Fund'!$A:$A,Summary!$A94,'5) HNB - SEN Support Fund'!P:P)+SUMIF('6) HNB - Mainstream Banding'!$A:$A,Summary!$A94,'6) HNB - Mainstream Banding'!J:J)+SUMIF('7) EYB&amp;HNB - EY High Needs'!$A:$A,Summary!$A94,'7) EYB&amp;HNB - EY High Needs'!F:F)+SUMIF('9) PPG 2016-17'!$A:$A,Summary!$A94,'9) PPG 2016-17'!J:J)+SUMIF('10) EFA 2016-17'!$A:$A,Summary!$A94,'10) EFA 2016-17'!I:I)+SUMIF('3) SB - One Off Reserve'!$A:$A,Summary!$A94,'3) SB - One Off Reserve'!G:G)+SUMIF('8) EYB - 2, 3&amp;4 YO'!$A:$A,Summary!$A94,'8) EYB - 2, 3&amp;4 YO'!R:R)</f>
        <v>197082.14612143784</v>
      </c>
      <c r="X94" s="87">
        <f>SUMIF('1) SB - All Schools ISB '!$C:$C,Summary!$A94,'1) SB - All Schools ISB '!P:P)+SUMIF('2) SB - Growth Fund'!$A:$A,Summary!$A94,'2) SB - Growth Fund'!L:L)+SUMIF('4) HNB - Special Sch, AP, ARPs'!$A:$A,Summary!$A94,'4) HNB - Special Sch, AP, ARPs'!U:U)+SUMIF('5) HNB - SEN Support Fund'!$A:$A,Summary!$A94,'5) HNB - SEN Support Fund'!Q:Q)+SUMIF('6) HNB - Mainstream Banding'!$A:$A,Summary!$A94,'6) HNB - Mainstream Banding'!K:K)+SUMIF('7) EYB&amp;HNB - EY High Needs'!$A:$A,Summary!$A94,'7) EYB&amp;HNB - EY High Needs'!G:G)+SUMIF('9) PPG 2016-17'!$A:$A,Summary!$A94,'9) PPG 2016-17'!K:K)+SUMIF('10) EFA 2016-17'!$A:$A,Summary!$A94,'10) EFA 2016-17'!J:J)+SUMIF('3) SB - One Off Reserve'!$A:$A,Summary!$A94,'3) SB - One Off Reserve'!H:H)+SUMIF('8) EYB - 2, 3&amp;4 YO'!$A:$A,Summary!$A94,'8) EYB - 2, 3&amp;4 YO'!S:S)</f>
        <v>197082.14612143784</v>
      </c>
      <c r="Y94" s="87">
        <f>SUMIF('1) SB - All Schools ISB '!$C:$C,Summary!$A94,'1) SB - All Schools ISB '!Q:Q)+SUMIF('2) SB - Growth Fund'!$A:$A,Summary!$A94,'2) SB - Growth Fund'!M:M)+SUMIF('4) HNB - Special Sch, AP, ARPs'!$A:$A,Summary!$A94,'4) HNB - Special Sch, AP, ARPs'!V:V)+SUMIF('5) HNB - SEN Support Fund'!$A:$A,Summary!$A94,'5) HNB - SEN Support Fund'!R:R)+SUMIF('6) HNB - Mainstream Banding'!$A:$A,Summary!$A94,'6) HNB - Mainstream Banding'!L:L)+SUMIF('7) EYB&amp;HNB - EY High Needs'!$A:$A,Summary!$A94,'7) EYB&amp;HNB - EY High Needs'!H:H)+SUMIF('9) PPG 2016-17'!$A:$A,Summary!$A94,'9) PPG 2016-17'!L:L)+SUMIF('10) EFA 2016-17'!$A:$A,Summary!$A94,'10) EFA 2016-17'!K:K)+SUMIF('3) SB - One Off Reserve'!$A:$A,Summary!$A94,'3) SB - One Off Reserve'!I:I)+SUMIF('8) EYB - 2, 3&amp;4 YO'!$A:$A,Summary!$A94,'8) EYB - 2, 3&amp;4 YO'!T:T)</f>
        <v>197082.14612143784</v>
      </c>
      <c r="Z94" s="87">
        <f>SUMIF('1) SB - All Schools ISB '!$C:$C,Summary!$A94,'1) SB - All Schools ISB '!R:R)+SUMIF('2) SB - Growth Fund'!$A:$A,Summary!$A94,'2) SB - Growth Fund'!N:N)+SUMIF('4) HNB - Special Sch, AP, ARPs'!$A:$A,Summary!$A94,'4) HNB - Special Sch, AP, ARPs'!W:W)+SUMIF('5) HNB - SEN Support Fund'!$A:$A,Summary!$A94,'5) HNB - SEN Support Fund'!S:S)+SUMIF('6) HNB - Mainstream Banding'!$A:$A,Summary!$A94,'6) HNB - Mainstream Banding'!M:M)+SUMIF('7) EYB&amp;HNB - EY High Needs'!$A:$A,Summary!$A94,'7) EYB&amp;HNB - EY High Needs'!I:I)+SUMIF('9) PPG 2016-17'!$A:$A,Summary!$A94,'9) PPG 2016-17'!M:M)+SUMIF('10) EFA 2016-17'!$A:$A,Summary!$A94,'10) EFA 2016-17'!L:L)+SUMIF('3) SB - One Off Reserve'!$A:$A,Summary!$A94,'3) SB - One Off Reserve'!J:J)+SUMIF('8) EYB - 2, 3&amp;4 YO'!$A:$A,Summary!$A94,'8) EYB - 2, 3&amp;4 YO'!U:U)</f>
        <v>197082.14612143784</v>
      </c>
      <c r="AA94" s="87">
        <f>SUMIF('1) SB - All Schools ISB '!$C:$C,Summary!$A94,'1) SB - All Schools ISB '!S:S)+SUMIF('2) SB - Growth Fund'!$A:$A,Summary!$A94,'2) SB - Growth Fund'!O:O)+SUMIF('4) HNB - Special Sch, AP, ARPs'!$A:$A,Summary!$A94,'4) HNB - Special Sch, AP, ARPs'!X:X)+SUMIF('5) HNB - SEN Support Fund'!$A:$A,Summary!$A94,'5) HNB - SEN Support Fund'!T:T)+SUMIF('6) HNB - Mainstream Banding'!$A:$A,Summary!$A94,'6) HNB - Mainstream Banding'!N:N)+SUMIF('7) EYB&amp;HNB - EY High Needs'!$A:$A,Summary!$A94,'7) EYB&amp;HNB - EY High Needs'!J:J)+SUMIF('9) PPG 2016-17'!$A:$A,Summary!$A94,'9) PPG 2016-17'!N:N)+SUMIF('10) EFA 2016-17'!$A:$A,Summary!$A94,'10) EFA 2016-17'!M:M)+SUMIF('3) SB - One Off Reserve'!$A:$A,Summary!$A94,'3) SB - One Off Reserve'!K:K)+SUMIF('8) EYB - 2, 3&amp;4 YO'!$A:$A,Summary!$A94,'8) EYB - 2, 3&amp;4 YO'!V:V)</f>
        <v>197082.14612143784</v>
      </c>
      <c r="AB94" s="87">
        <f>SUMIF('1) SB - All Schools ISB '!$C:$C,Summary!$A94,'1) SB - All Schools ISB '!T:T)+SUMIF('2) SB - Growth Fund'!$A:$A,Summary!$A94,'2) SB - Growth Fund'!P:P)+SUMIF('4) HNB - Special Sch, AP, ARPs'!$A:$A,Summary!$A94,'4) HNB - Special Sch, AP, ARPs'!Y:Y)+SUMIF('5) HNB - SEN Support Fund'!$A:$A,Summary!$A94,'5) HNB - SEN Support Fund'!U:U)+SUMIF('6) HNB - Mainstream Banding'!$A:$A,Summary!$A94,'6) HNB - Mainstream Banding'!O:O)+SUMIF('7) EYB&amp;HNB - EY High Needs'!$A:$A,Summary!$A94,'7) EYB&amp;HNB - EY High Needs'!K:K)+SUMIF('9) PPG 2016-17'!$A:$A,Summary!$A94,'9) PPG 2016-17'!O:O)+SUMIF('10) EFA 2016-17'!$A:$A,Summary!$A94,'10) EFA 2016-17'!N:N)+SUMIF('3) SB - One Off Reserve'!$A:$A,Summary!$A94,'3) SB - One Off Reserve'!L:L)+SUMIF('8) EYB - 2, 3&amp;4 YO'!$A:$A,Summary!$A94,'8) EYB - 2, 3&amp;4 YO'!W:W)</f>
        <v>197082.14612143784</v>
      </c>
      <c r="AC94" s="87">
        <f>SUMIF('1) SB - All Schools ISB '!$C:$C,Summary!$A94,'1) SB - All Schools ISB '!U:U)+SUMIF('2) SB - Growth Fund'!$A:$A,Summary!$A94,'2) SB - Growth Fund'!Q:Q)+SUMIF('4) HNB - Special Sch, AP, ARPs'!$A:$A,Summary!$A94,'4) HNB - Special Sch, AP, ARPs'!Z:Z)+SUMIF('5) HNB - SEN Support Fund'!$A:$A,Summary!$A94,'5) HNB - SEN Support Fund'!V:V)+SUMIF('6) HNB - Mainstream Banding'!$A:$A,Summary!$A94,'6) HNB - Mainstream Banding'!P:P)+SUMIF('7) EYB&amp;HNB - EY High Needs'!$A:$A,Summary!$A94,'7) EYB&amp;HNB - EY High Needs'!L:L)+SUMIF('9) PPG 2016-17'!$A:$A,Summary!$A94,'9) PPG 2016-17'!P:P)+SUMIF('10) EFA 2016-17'!$A:$A,Summary!$A94,'10) EFA 2016-17'!O:O)+SUMIF('3) SB - One Off Reserve'!$A:$A,Summary!$A94,'3) SB - One Off Reserve'!M:M)+SUMIF('8) EYB - 2, 3&amp;4 YO'!$A:$A,Summary!$A94,'8) EYB - 2, 3&amp;4 YO'!X:X)</f>
        <v>197082.14612143784</v>
      </c>
      <c r="AD94" s="87">
        <f>SUMIF('1) SB - All Schools ISB '!$C:$C,Summary!$A94,'1) SB - All Schools ISB '!V:V)+SUMIF('2) SB - Growth Fund'!$A:$A,Summary!$A94,'2) SB - Growth Fund'!R:R)+SUMIF('4) HNB - Special Sch, AP, ARPs'!$A:$A,Summary!$A94,'4) HNB - Special Sch, AP, ARPs'!AA:AA)+SUMIF('5) HNB - SEN Support Fund'!$A:$A,Summary!$A94,'5) HNB - SEN Support Fund'!W:W)+SUMIF('6) HNB - Mainstream Banding'!$A:$A,Summary!$A94,'6) HNB - Mainstream Banding'!Q:Q)+SUMIF('7) EYB&amp;HNB - EY High Needs'!$A:$A,Summary!$A94,'7) EYB&amp;HNB - EY High Needs'!M:M)+SUMIF('9) PPG 2016-17'!$A:$A,Summary!$A94,'9) PPG 2016-17'!Q:Q)+SUMIF('10) EFA 2016-17'!$A:$A,Summary!$A94,'10) EFA 2016-17'!P:P)+SUMIF('3) SB - One Off Reserve'!$A:$A,Summary!$A94,'3) SB - One Off Reserve'!N:N)+SUMIF('8) EYB - 2, 3&amp;4 YO'!$A:$A,Summary!$A94,'8) EYB - 2, 3&amp;4 YO'!Y:Y)</f>
        <v>197082.14612143784</v>
      </c>
      <c r="AE94" s="87">
        <f>SUMIF('1) SB - All Schools ISB '!$C:$C,Summary!$A94,'1) SB - All Schools ISB '!W:W)+SUMIF('2) SB - Growth Fund'!$A:$A,Summary!$A94,'2) SB - Growth Fund'!S:S)+SUMIF('4) HNB - Special Sch, AP, ARPs'!$A:$A,Summary!$A94,'4) HNB - Special Sch, AP, ARPs'!AB:AB)+SUMIF('5) HNB - SEN Support Fund'!$A:$A,Summary!$A94,'5) HNB - SEN Support Fund'!X:X)+SUMIF('6) HNB - Mainstream Banding'!$A:$A,Summary!$A94,'6) HNB - Mainstream Banding'!R:R)+SUMIF('7) EYB&amp;HNB - EY High Needs'!$A:$A,Summary!$A94,'7) EYB&amp;HNB - EY High Needs'!N:N)+SUMIF('9) PPG 2016-17'!$A:$A,Summary!$A94,'9) PPG 2016-17'!R:R)+SUMIF('10) EFA 2016-17'!$A:$A,Summary!$A94,'10) EFA 2016-17'!Q:Q)+SUMIF('3) SB - One Off Reserve'!$A:$A,Summary!$A94,'3) SB - One Off Reserve'!O:O)+SUMIF('8) EYB - 2, 3&amp;4 YO'!$A:$A,Summary!$A94,'8) EYB - 2, 3&amp;4 YO'!Z:Z)</f>
        <v>81151.471932356755</v>
      </c>
      <c r="AG94" s="96">
        <v>2322944.3019364988</v>
      </c>
      <c r="AH94" s="223">
        <v>2322944.3019364988</v>
      </c>
      <c r="AI94" s="223">
        <f t="shared" si="8"/>
        <v>2322944.3019364988</v>
      </c>
      <c r="AJ94" s="56">
        <f t="shared" si="9"/>
        <v>0</v>
      </c>
    </row>
    <row r="95" spans="1:36" ht="15" x14ac:dyDescent="0.25">
      <c r="A95" s="7">
        <v>3072183</v>
      </c>
      <c r="B95" s="37" t="s">
        <v>352</v>
      </c>
      <c r="C95" s="96">
        <f>SUMIF('1) SB - All Schools ISB '!C:C,Summary!A95,'1) SB - All Schools ISB '!K:K)</f>
        <v>1832016.695234987</v>
      </c>
      <c r="D95" s="41">
        <f>SUMIF('4) HNB - Special Sch, AP, ARPs'!A:A,Summary!A95,'4) HNB - Special Sch, AP, ARPs'!C:C)</f>
        <v>0</v>
      </c>
      <c r="E95" s="90">
        <f t="shared" si="5"/>
        <v>1832016.695234987</v>
      </c>
      <c r="F95" s="88"/>
      <c r="G95" s="91">
        <f>SUMIF('6) HNB - Mainstream Banding'!A:A,Summary!A95,'6) HNB - Mainstream Banding'!E:E)</f>
        <v>29244</v>
      </c>
      <c r="H95" s="41">
        <f>SUMIF('4) HNB - Special Sch, AP, ARPs'!A:A,Summary!A95,'4) HNB - Special Sch, AP, ARPs'!E:E)+SUMIF('4) HNB - Special Sch, AP, ARPs'!A:A,Summary!A95,'4) HNB - Special Sch, AP, ARPs'!F:F)</f>
        <v>0</v>
      </c>
      <c r="I95" s="41">
        <f>SUMIF('5) HNB - SEN Support Fund'!A:A,Summary!A95,'5) HNB - SEN Support Fund'!L:L)</f>
        <v>0</v>
      </c>
      <c r="J95" s="41"/>
      <c r="K95" s="96">
        <f>SUMIF('8) EYB - 2, 3&amp;4 YO'!A:A,A95,'8) EYB - 2, 3&amp;4 YO'!N:N)</f>
        <v>137743.99999999997</v>
      </c>
      <c r="L95" s="96">
        <f>SUMIF('2) SB - Growth Fund'!A:A,Summary!A95,'2) SB - Growth Fund'!G:G)</f>
        <v>0</v>
      </c>
      <c r="M95" s="96">
        <f>SUMIF('3) SB - One Off Reserve'!A:A,Summary!A95,'3) SB - One Off Reserve'!D:D)</f>
        <v>4215.469487313926</v>
      </c>
      <c r="N95" s="96">
        <f>SUMIF('10) EFA 2016-17'!A:A,Summary!A95,'10) EFA 2016-17'!C:C)</f>
        <v>0</v>
      </c>
      <c r="O95" s="96">
        <f>SUMIF('10) EFA 2016-17'!A:A,Summary!A95,'10) EFA 2016-17'!D:D)</f>
        <v>0</v>
      </c>
      <c r="P95" s="96">
        <f>SUMIF('9) PPG 2016-17'!A:A,Summary!A95,'9) PPG 2016-17'!F:F)</f>
        <v>196680</v>
      </c>
      <c r="Q95" s="96">
        <f t="shared" si="6"/>
        <v>367883.46948731388</v>
      </c>
      <c r="R95" s="88"/>
      <c r="S95" s="96">
        <f t="shared" si="7"/>
        <v>2199900.1647223011</v>
      </c>
      <c r="T95" s="87">
        <f>SUMIF('1) SB - All Schools ISB '!$C:$C,Summary!$A95,'1) SB - All Schools ISB '!L:L)+SUMIF('2) SB - Growth Fund'!$A:$A,Summary!$A95,'2) SB - Growth Fund'!H:H)+SUMIF('4) HNB - Special Sch, AP, ARPs'!$A:$A,Summary!$A95,'4) HNB - Special Sch, AP, ARPs'!Q:Q)+SUMIF('5) HNB - SEN Support Fund'!$A:$A,Summary!$A95,'5) HNB - SEN Support Fund'!M:M)+SUMIF('6) HNB - Mainstream Banding'!$A:$A,Summary!$A95,'6) HNB - Mainstream Banding'!G:G)+SUMIF('7) EYB&amp;HNB - EY High Needs'!$A:$A,Summary!$A95,'7) EYB&amp;HNB - EY High Needs'!C:C)+SUMIF('9) PPG 2016-17'!$A:$A,Summary!$A95,'9) PPG 2016-17'!G:G)+SUMIF('10) EFA 2016-17'!$A:$A,Summary!$A95,'10) EFA 2016-17'!F:F)+SUMIF('3) SB - One Off Reserve'!$A:$A,Summary!$A95,'3) SB - One Off Reserve'!D:D)+SUMIF('8) EYB - 2, 3&amp;4 YO'!$A:$A,Summary!$A95,'8) EYB - 2, 3&amp;4 YO'!O:O)</f>
        <v>256719.20943933746</v>
      </c>
      <c r="U95" s="87">
        <f>SUMIF('1) SB - All Schools ISB '!$C:$C,Summary!$A95,'1) SB - All Schools ISB '!M:M)+SUMIF('2) SB - Growth Fund'!$A:$A,Summary!$A95,'2) SB - Growth Fund'!I:I)+SUMIF('4) HNB - Special Sch, AP, ARPs'!$A:$A,Summary!$A95,'4) HNB - Special Sch, AP, ARPs'!R:R)+SUMIF('5) HNB - SEN Support Fund'!$A:$A,Summary!$A95,'5) HNB - SEN Support Fund'!N:N)+SUMIF('6) HNB - Mainstream Banding'!$A:$A,Summary!$A95,'6) HNB - Mainstream Banding'!H:H)+SUMIF('7) EYB&amp;HNB - EY High Needs'!$A:$A,Summary!$A95,'7) EYB&amp;HNB - EY High Needs'!D:D)+SUMIF('9) PPG 2016-17'!$A:$A,Summary!$A95,'9) PPG 2016-17'!H:H)+SUMIF('10) EFA 2016-17'!$A:$A,Summary!$A95,'10) EFA 2016-17'!G:G)+SUMIF('3) SB - One Off Reserve'!$A:$A,Summary!$A95,'3) SB - One Off Reserve'!E:E)+SUMIF('8) EYB - 2, 3&amp;4 YO'!$A:$A,Summary!$A95,'8) EYB - 2, 3&amp;4 YO'!P:P)</f>
        <v>186633.19909497391</v>
      </c>
      <c r="V95" s="87">
        <f>SUMIF('1) SB - All Schools ISB '!$C:$C,Summary!$A95,'1) SB - All Schools ISB '!N:N)+SUMIF('2) SB - Growth Fund'!$A:$A,Summary!$A95,'2) SB - Growth Fund'!J:J)+SUMIF('4) HNB - Special Sch, AP, ARPs'!$A:$A,Summary!$A95,'4) HNB - Special Sch, AP, ARPs'!S:S)+SUMIF('5) HNB - SEN Support Fund'!$A:$A,Summary!$A95,'5) HNB - SEN Support Fund'!O:O)+SUMIF('6) HNB - Mainstream Banding'!$A:$A,Summary!$A95,'6) HNB - Mainstream Banding'!I:I)+SUMIF('7) EYB&amp;HNB - EY High Needs'!$A:$A,Summary!$A95,'7) EYB&amp;HNB - EY High Needs'!E:E)+SUMIF('9) PPG 2016-17'!$A:$A,Summary!$A95,'9) PPG 2016-17'!I:I)+SUMIF('10) EFA 2016-17'!$A:$A,Summary!$A95,'10) EFA 2016-17'!H:H)+SUMIF('3) SB - One Off Reserve'!$A:$A,Summary!$A95,'3) SB - One Off Reserve'!F:F)+SUMIF('8) EYB - 2, 3&amp;4 YO'!$A:$A,Summary!$A95,'8) EYB - 2, 3&amp;4 YO'!Q:Q)</f>
        <v>186633.19909497391</v>
      </c>
      <c r="W95" s="87">
        <f>SUMIF('1) SB - All Schools ISB '!$C:$C,Summary!$A95,'1) SB - All Schools ISB '!O:O)+SUMIF('2) SB - Growth Fund'!$A:$A,Summary!$A95,'2) SB - Growth Fund'!K:K)+SUMIF('4) HNB - Special Sch, AP, ARPs'!$A:$A,Summary!$A95,'4) HNB - Special Sch, AP, ARPs'!T:T)+SUMIF('5) HNB - SEN Support Fund'!$A:$A,Summary!$A95,'5) HNB - SEN Support Fund'!P:P)+SUMIF('6) HNB - Mainstream Banding'!$A:$A,Summary!$A95,'6) HNB - Mainstream Banding'!J:J)+SUMIF('7) EYB&amp;HNB - EY High Needs'!$A:$A,Summary!$A95,'7) EYB&amp;HNB - EY High Needs'!F:F)+SUMIF('9) PPG 2016-17'!$A:$A,Summary!$A95,'9) PPG 2016-17'!J:J)+SUMIF('10) EFA 2016-17'!$A:$A,Summary!$A95,'10) EFA 2016-17'!I:I)+SUMIF('3) SB - One Off Reserve'!$A:$A,Summary!$A95,'3) SB - One Off Reserve'!G:G)+SUMIF('8) EYB - 2, 3&amp;4 YO'!$A:$A,Summary!$A95,'8) EYB - 2, 3&amp;4 YO'!R:R)</f>
        <v>186633.19909497391</v>
      </c>
      <c r="X95" s="87">
        <f>SUMIF('1) SB - All Schools ISB '!$C:$C,Summary!$A95,'1) SB - All Schools ISB '!P:P)+SUMIF('2) SB - Growth Fund'!$A:$A,Summary!$A95,'2) SB - Growth Fund'!L:L)+SUMIF('4) HNB - Special Sch, AP, ARPs'!$A:$A,Summary!$A95,'4) HNB - Special Sch, AP, ARPs'!U:U)+SUMIF('5) HNB - SEN Support Fund'!$A:$A,Summary!$A95,'5) HNB - SEN Support Fund'!Q:Q)+SUMIF('6) HNB - Mainstream Banding'!$A:$A,Summary!$A95,'6) HNB - Mainstream Banding'!K:K)+SUMIF('7) EYB&amp;HNB - EY High Needs'!$A:$A,Summary!$A95,'7) EYB&amp;HNB - EY High Needs'!G:G)+SUMIF('9) PPG 2016-17'!$A:$A,Summary!$A95,'9) PPG 2016-17'!K:K)+SUMIF('10) EFA 2016-17'!$A:$A,Summary!$A95,'10) EFA 2016-17'!J:J)+SUMIF('3) SB - One Off Reserve'!$A:$A,Summary!$A95,'3) SB - One Off Reserve'!H:H)+SUMIF('8) EYB - 2, 3&amp;4 YO'!$A:$A,Summary!$A95,'8) EYB - 2, 3&amp;4 YO'!S:S)</f>
        <v>186633.19909497391</v>
      </c>
      <c r="Y95" s="87">
        <f>SUMIF('1) SB - All Schools ISB '!$C:$C,Summary!$A95,'1) SB - All Schools ISB '!Q:Q)+SUMIF('2) SB - Growth Fund'!$A:$A,Summary!$A95,'2) SB - Growth Fund'!M:M)+SUMIF('4) HNB - Special Sch, AP, ARPs'!$A:$A,Summary!$A95,'4) HNB - Special Sch, AP, ARPs'!V:V)+SUMIF('5) HNB - SEN Support Fund'!$A:$A,Summary!$A95,'5) HNB - SEN Support Fund'!R:R)+SUMIF('6) HNB - Mainstream Banding'!$A:$A,Summary!$A95,'6) HNB - Mainstream Banding'!L:L)+SUMIF('7) EYB&amp;HNB - EY High Needs'!$A:$A,Summary!$A95,'7) EYB&amp;HNB - EY High Needs'!H:H)+SUMIF('9) PPG 2016-17'!$A:$A,Summary!$A95,'9) PPG 2016-17'!L:L)+SUMIF('10) EFA 2016-17'!$A:$A,Summary!$A95,'10) EFA 2016-17'!K:K)+SUMIF('3) SB - One Off Reserve'!$A:$A,Summary!$A95,'3) SB - One Off Reserve'!I:I)+SUMIF('8) EYB - 2, 3&amp;4 YO'!$A:$A,Summary!$A95,'8) EYB - 2, 3&amp;4 YO'!T:T)</f>
        <v>186633.19909497391</v>
      </c>
      <c r="Z95" s="87">
        <f>SUMIF('1) SB - All Schools ISB '!$C:$C,Summary!$A95,'1) SB - All Schools ISB '!R:R)+SUMIF('2) SB - Growth Fund'!$A:$A,Summary!$A95,'2) SB - Growth Fund'!N:N)+SUMIF('4) HNB - Special Sch, AP, ARPs'!$A:$A,Summary!$A95,'4) HNB - Special Sch, AP, ARPs'!W:W)+SUMIF('5) HNB - SEN Support Fund'!$A:$A,Summary!$A95,'5) HNB - SEN Support Fund'!S:S)+SUMIF('6) HNB - Mainstream Banding'!$A:$A,Summary!$A95,'6) HNB - Mainstream Banding'!M:M)+SUMIF('7) EYB&amp;HNB - EY High Needs'!$A:$A,Summary!$A95,'7) EYB&amp;HNB - EY High Needs'!I:I)+SUMIF('9) PPG 2016-17'!$A:$A,Summary!$A95,'9) PPG 2016-17'!M:M)+SUMIF('10) EFA 2016-17'!$A:$A,Summary!$A95,'10) EFA 2016-17'!L:L)+SUMIF('3) SB - One Off Reserve'!$A:$A,Summary!$A95,'3) SB - One Off Reserve'!J:J)+SUMIF('8) EYB - 2, 3&amp;4 YO'!$A:$A,Summary!$A95,'8) EYB - 2, 3&amp;4 YO'!U:U)</f>
        <v>186633.19909497391</v>
      </c>
      <c r="AA95" s="87">
        <f>SUMIF('1) SB - All Schools ISB '!$C:$C,Summary!$A95,'1) SB - All Schools ISB '!S:S)+SUMIF('2) SB - Growth Fund'!$A:$A,Summary!$A95,'2) SB - Growth Fund'!O:O)+SUMIF('4) HNB - Special Sch, AP, ARPs'!$A:$A,Summary!$A95,'4) HNB - Special Sch, AP, ARPs'!X:X)+SUMIF('5) HNB - SEN Support Fund'!$A:$A,Summary!$A95,'5) HNB - SEN Support Fund'!T:T)+SUMIF('6) HNB - Mainstream Banding'!$A:$A,Summary!$A95,'6) HNB - Mainstream Banding'!N:N)+SUMIF('7) EYB&amp;HNB - EY High Needs'!$A:$A,Summary!$A95,'7) EYB&amp;HNB - EY High Needs'!J:J)+SUMIF('9) PPG 2016-17'!$A:$A,Summary!$A95,'9) PPG 2016-17'!N:N)+SUMIF('10) EFA 2016-17'!$A:$A,Summary!$A95,'10) EFA 2016-17'!M:M)+SUMIF('3) SB - One Off Reserve'!$A:$A,Summary!$A95,'3) SB - One Off Reserve'!K:K)+SUMIF('8) EYB - 2, 3&amp;4 YO'!$A:$A,Summary!$A95,'8) EYB - 2, 3&amp;4 YO'!V:V)</f>
        <v>186633.19909497391</v>
      </c>
      <c r="AB95" s="87">
        <f>SUMIF('1) SB - All Schools ISB '!$C:$C,Summary!$A95,'1) SB - All Schools ISB '!T:T)+SUMIF('2) SB - Growth Fund'!$A:$A,Summary!$A95,'2) SB - Growth Fund'!P:P)+SUMIF('4) HNB - Special Sch, AP, ARPs'!$A:$A,Summary!$A95,'4) HNB - Special Sch, AP, ARPs'!Y:Y)+SUMIF('5) HNB - SEN Support Fund'!$A:$A,Summary!$A95,'5) HNB - SEN Support Fund'!U:U)+SUMIF('6) HNB - Mainstream Banding'!$A:$A,Summary!$A95,'6) HNB - Mainstream Banding'!O:O)+SUMIF('7) EYB&amp;HNB - EY High Needs'!$A:$A,Summary!$A95,'7) EYB&amp;HNB - EY High Needs'!K:K)+SUMIF('9) PPG 2016-17'!$A:$A,Summary!$A95,'9) PPG 2016-17'!O:O)+SUMIF('10) EFA 2016-17'!$A:$A,Summary!$A95,'10) EFA 2016-17'!N:N)+SUMIF('3) SB - One Off Reserve'!$A:$A,Summary!$A95,'3) SB - One Off Reserve'!L:L)+SUMIF('8) EYB - 2, 3&amp;4 YO'!$A:$A,Summary!$A95,'8) EYB - 2, 3&amp;4 YO'!W:W)</f>
        <v>186633.19909497391</v>
      </c>
      <c r="AC95" s="87">
        <f>SUMIF('1) SB - All Schools ISB '!$C:$C,Summary!$A95,'1) SB - All Schools ISB '!U:U)+SUMIF('2) SB - Growth Fund'!$A:$A,Summary!$A95,'2) SB - Growth Fund'!Q:Q)+SUMIF('4) HNB - Special Sch, AP, ARPs'!$A:$A,Summary!$A95,'4) HNB - Special Sch, AP, ARPs'!Z:Z)+SUMIF('5) HNB - SEN Support Fund'!$A:$A,Summary!$A95,'5) HNB - SEN Support Fund'!V:V)+SUMIF('6) HNB - Mainstream Banding'!$A:$A,Summary!$A95,'6) HNB - Mainstream Banding'!P:P)+SUMIF('7) EYB&amp;HNB - EY High Needs'!$A:$A,Summary!$A95,'7) EYB&amp;HNB - EY High Needs'!L:L)+SUMIF('9) PPG 2016-17'!$A:$A,Summary!$A95,'9) PPG 2016-17'!P:P)+SUMIF('10) EFA 2016-17'!$A:$A,Summary!$A95,'10) EFA 2016-17'!O:O)+SUMIF('3) SB - One Off Reserve'!$A:$A,Summary!$A95,'3) SB - One Off Reserve'!M:M)+SUMIF('8) EYB - 2, 3&amp;4 YO'!$A:$A,Summary!$A95,'8) EYB - 2, 3&amp;4 YO'!X:X)</f>
        <v>186633.19909497391</v>
      </c>
      <c r="AD95" s="87">
        <f>SUMIF('1) SB - All Schools ISB '!$C:$C,Summary!$A95,'1) SB - All Schools ISB '!V:V)+SUMIF('2) SB - Growth Fund'!$A:$A,Summary!$A95,'2) SB - Growth Fund'!R:R)+SUMIF('4) HNB - Special Sch, AP, ARPs'!$A:$A,Summary!$A95,'4) HNB - Special Sch, AP, ARPs'!AA:AA)+SUMIF('5) HNB - SEN Support Fund'!$A:$A,Summary!$A95,'5) HNB - SEN Support Fund'!W:W)+SUMIF('6) HNB - Mainstream Banding'!$A:$A,Summary!$A95,'6) HNB - Mainstream Banding'!Q:Q)+SUMIF('7) EYB&amp;HNB - EY High Needs'!$A:$A,Summary!$A95,'7) EYB&amp;HNB - EY High Needs'!M:M)+SUMIF('9) PPG 2016-17'!$A:$A,Summary!$A95,'9) PPG 2016-17'!Q:Q)+SUMIF('10) EFA 2016-17'!$A:$A,Summary!$A95,'10) EFA 2016-17'!P:P)+SUMIF('3) SB - One Off Reserve'!$A:$A,Summary!$A95,'3) SB - One Off Reserve'!N:N)+SUMIF('8) EYB - 2, 3&amp;4 YO'!$A:$A,Summary!$A95,'8) EYB - 2, 3&amp;4 YO'!Y:Y)</f>
        <v>186633.19909497391</v>
      </c>
      <c r="AE95" s="87">
        <f>SUMIF('1) SB - All Schools ISB '!$C:$C,Summary!$A95,'1) SB - All Schools ISB '!W:W)+SUMIF('2) SB - Growth Fund'!$A:$A,Summary!$A95,'2) SB - Growth Fund'!S:S)+SUMIF('4) HNB - Special Sch, AP, ARPs'!$A:$A,Summary!$A95,'4) HNB - Special Sch, AP, ARPs'!AB:AB)+SUMIF('5) HNB - SEN Support Fund'!$A:$A,Summary!$A95,'5) HNB - SEN Support Fund'!X:X)+SUMIF('6) HNB - Mainstream Banding'!$A:$A,Summary!$A95,'6) HNB - Mainstream Banding'!R:R)+SUMIF('7) EYB&amp;HNB - EY High Needs'!$A:$A,Summary!$A95,'7) EYB&amp;HNB - EY High Needs'!N:N)+SUMIF('9) PPG 2016-17'!$A:$A,Summary!$A95,'9) PPG 2016-17'!R:R)+SUMIF('10) EFA 2016-17'!$A:$A,Summary!$A95,'10) EFA 2016-17'!Q:Q)+SUMIF('3) SB - One Off Reserve'!$A:$A,Summary!$A95,'3) SB - One Off Reserve'!O:O)+SUMIF('8) EYB - 2, 3&amp;4 YO'!$A:$A,Summary!$A95,'8) EYB - 2, 3&amp;4 YO'!Z:Z)</f>
        <v>76848.964333224547</v>
      </c>
      <c r="AG95" s="96">
        <v>2199900.1647223011</v>
      </c>
      <c r="AH95" s="223">
        <v>2199900.1647223011</v>
      </c>
      <c r="AI95" s="223">
        <f t="shared" si="8"/>
        <v>2199900.1647223011</v>
      </c>
      <c r="AJ95" s="56">
        <f t="shared" si="9"/>
        <v>0</v>
      </c>
    </row>
    <row r="96" spans="1:36" ht="15" x14ac:dyDescent="0.25">
      <c r="A96" s="7">
        <v>3074602</v>
      </c>
      <c r="B96" s="37" t="s">
        <v>404</v>
      </c>
      <c r="C96" s="96">
        <f>SUMIF('1) SB - All Schools ISB '!C:C,Summary!A96,'1) SB - All Schools ISB '!K:K)</f>
        <v>5257775.7532247212</v>
      </c>
      <c r="D96" s="41">
        <f>SUMIF('4) HNB - Special Sch, AP, ARPs'!A:A,Summary!A96,'4) HNB - Special Sch, AP, ARPs'!C:C)</f>
        <v>0</v>
      </c>
      <c r="E96" s="90">
        <f t="shared" si="5"/>
        <v>5257775.7532247212</v>
      </c>
      <c r="F96" s="88"/>
      <c r="G96" s="91">
        <f>SUMIF('6) HNB - Mainstream Banding'!A:A,Summary!A96,'6) HNB - Mainstream Banding'!E:E)</f>
        <v>253349.21961538462</v>
      </c>
      <c r="H96" s="41">
        <f>SUMIF('4) HNB - Special Sch, AP, ARPs'!A:A,Summary!A96,'4) HNB - Special Sch, AP, ARPs'!E:E)+SUMIF('4) HNB - Special Sch, AP, ARPs'!A:A,Summary!A96,'4) HNB - Special Sch, AP, ARPs'!F:F)</f>
        <v>0</v>
      </c>
      <c r="I96" s="41">
        <f>SUMIF('5) HNB - SEN Support Fund'!A:A,Summary!A96,'5) HNB - SEN Support Fund'!L:L)</f>
        <v>120186</v>
      </c>
      <c r="J96" s="41"/>
      <c r="K96" s="96">
        <f>SUMIF('8) EYB - 2, 3&amp;4 YO'!A:A,A96,'8) EYB - 2, 3&amp;4 YO'!N:N)</f>
        <v>0</v>
      </c>
      <c r="L96" s="96">
        <f>SUMIF('2) SB - Growth Fund'!A:A,Summary!A96,'2) SB - Growth Fund'!G:G)</f>
        <v>0</v>
      </c>
      <c r="M96" s="96">
        <f>SUMIF('3) SB - One Off Reserve'!A:A,Summary!A96,'3) SB - One Off Reserve'!D:D)</f>
        <v>20364.28294617822</v>
      </c>
      <c r="N96" s="96">
        <f>SUMIF('10) EFA 2016-17'!A:A,Summary!A96,'10) EFA 2016-17'!C:C)</f>
        <v>0</v>
      </c>
      <c r="O96" s="96">
        <f>SUMIF('10) EFA 2016-17'!A:A,Summary!A96,'10) EFA 2016-17'!D:D)</f>
        <v>0</v>
      </c>
      <c r="P96" s="96">
        <f>SUMIF('9) PPG 2016-17'!A:A,Summary!A96,'9) PPG 2016-17'!F:F)</f>
        <v>0</v>
      </c>
      <c r="Q96" s="96">
        <f t="shared" si="6"/>
        <v>393899.50256156281</v>
      </c>
      <c r="R96" s="88"/>
      <c r="S96" s="96">
        <f t="shared" si="7"/>
        <v>5651675.2557862839</v>
      </c>
      <c r="T96" s="87">
        <f>SUMIF('1) SB - All Schools ISB '!$C:$C,Summary!$A96,'1) SB - All Schools ISB '!L:L)+SUMIF('2) SB - Growth Fund'!$A:$A,Summary!$A96,'2) SB - Growth Fund'!H:H)+SUMIF('4) HNB - Special Sch, AP, ARPs'!$A:$A,Summary!$A96,'4) HNB - Special Sch, AP, ARPs'!Q:Q)+SUMIF('5) HNB - SEN Support Fund'!$A:$A,Summary!$A96,'5) HNB - SEN Support Fund'!M:M)+SUMIF('6) HNB - Mainstream Banding'!$A:$A,Summary!$A96,'6) HNB - Mainstream Banding'!G:G)+SUMIF('7) EYB&amp;HNB - EY High Needs'!$A:$A,Summary!$A96,'7) EYB&amp;HNB - EY High Needs'!C:C)+SUMIF('9) PPG 2016-17'!$A:$A,Summary!$A96,'9) PPG 2016-17'!G:G)+SUMIF('10) EFA 2016-17'!$A:$A,Summary!$A96,'10) EFA 2016-17'!F:F)+SUMIF('3) SB - One Off Reserve'!$A:$A,Summary!$A96,'3) SB - One Off Reserve'!D:D)+SUMIF('8) EYB - 2, 3&amp;4 YO'!$A:$A,Summary!$A96,'8) EYB - 2, 3&amp;4 YO'!O:O)</f>
        <v>63320.833201947447</v>
      </c>
      <c r="U96" s="87">
        <f>SUMIF('1) SB - All Schools ISB '!$C:$C,Summary!$A96,'1) SB - All Schools ISB '!M:M)+SUMIF('2) SB - Growth Fund'!$A:$A,Summary!$A96,'2) SB - Growth Fund'!I:I)+SUMIF('4) HNB - Special Sch, AP, ARPs'!$A:$A,Summary!$A96,'4) HNB - Special Sch, AP, ARPs'!R:R)+SUMIF('5) HNB - SEN Support Fund'!$A:$A,Summary!$A96,'5) HNB - SEN Support Fund'!N:N)+SUMIF('6) HNB - Mainstream Banding'!$A:$A,Summary!$A96,'6) HNB - Mainstream Banding'!H:H)+SUMIF('7) EYB&amp;HNB - EY High Needs'!$A:$A,Summary!$A96,'7) EYB&amp;HNB - EY High Needs'!D:D)+SUMIF('9) PPG 2016-17'!$A:$A,Summary!$A96,'9) PPG 2016-17'!H:H)+SUMIF('10) EFA 2016-17'!$A:$A,Summary!$A96,'10) EFA 2016-17'!G:G)+SUMIF('3) SB - One Off Reserve'!$A:$A,Summary!$A96,'3) SB - One Off Reserve'!E:E)+SUMIF('8) EYB - 2, 3&amp;4 YO'!$A:$A,Summary!$A96,'8) EYB - 2, 3&amp;4 YO'!P:P)</f>
        <v>31750.493667307695</v>
      </c>
      <c r="V96" s="87">
        <f>SUMIF('1) SB - All Schools ISB '!$C:$C,Summary!$A96,'1) SB - All Schools ISB '!N:N)+SUMIF('2) SB - Growth Fund'!$A:$A,Summary!$A96,'2) SB - Growth Fund'!J:J)+SUMIF('4) HNB - Special Sch, AP, ARPs'!$A:$A,Summary!$A96,'4) HNB - Special Sch, AP, ARPs'!S:S)+SUMIF('5) HNB - SEN Support Fund'!$A:$A,Summary!$A96,'5) HNB - SEN Support Fund'!O:O)+SUMIF('6) HNB - Mainstream Banding'!$A:$A,Summary!$A96,'6) HNB - Mainstream Banding'!I:I)+SUMIF('7) EYB&amp;HNB - EY High Needs'!$A:$A,Summary!$A96,'7) EYB&amp;HNB - EY High Needs'!E:E)+SUMIF('9) PPG 2016-17'!$A:$A,Summary!$A96,'9) PPG 2016-17'!I:I)+SUMIF('10) EFA 2016-17'!$A:$A,Summary!$A96,'10) EFA 2016-17'!H:H)+SUMIF('3) SB - One Off Reserve'!$A:$A,Summary!$A96,'3) SB - One Off Reserve'!F:F)+SUMIF('8) EYB - 2, 3&amp;4 YO'!$A:$A,Summary!$A96,'8) EYB - 2, 3&amp;4 YO'!Q:Q)</f>
        <v>31750.493667307695</v>
      </c>
      <c r="W96" s="87">
        <f>SUMIF('1) SB - All Schools ISB '!$C:$C,Summary!$A96,'1) SB - All Schools ISB '!O:O)+SUMIF('2) SB - Growth Fund'!$A:$A,Summary!$A96,'2) SB - Growth Fund'!K:K)+SUMIF('4) HNB - Special Sch, AP, ARPs'!$A:$A,Summary!$A96,'4) HNB - Special Sch, AP, ARPs'!T:T)+SUMIF('5) HNB - SEN Support Fund'!$A:$A,Summary!$A96,'5) HNB - SEN Support Fund'!P:P)+SUMIF('6) HNB - Mainstream Banding'!$A:$A,Summary!$A96,'6) HNB - Mainstream Banding'!J:J)+SUMIF('7) EYB&amp;HNB - EY High Needs'!$A:$A,Summary!$A96,'7) EYB&amp;HNB - EY High Needs'!F:F)+SUMIF('9) PPG 2016-17'!$A:$A,Summary!$A96,'9) PPG 2016-17'!J:J)+SUMIF('10) EFA 2016-17'!$A:$A,Summary!$A96,'10) EFA 2016-17'!I:I)+SUMIF('3) SB - One Off Reserve'!$A:$A,Summary!$A96,'3) SB - One Off Reserve'!G:G)+SUMIF('8) EYB - 2, 3&amp;4 YO'!$A:$A,Summary!$A96,'8) EYB - 2, 3&amp;4 YO'!R:R)</f>
        <v>31750.493667307695</v>
      </c>
      <c r="X96" s="87">
        <f>SUMIF('1) SB - All Schools ISB '!$C:$C,Summary!$A96,'1) SB - All Schools ISB '!P:P)+SUMIF('2) SB - Growth Fund'!$A:$A,Summary!$A96,'2) SB - Growth Fund'!L:L)+SUMIF('4) HNB - Special Sch, AP, ARPs'!$A:$A,Summary!$A96,'4) HNB - Special Sch, AP, ARPs'!U:U)+SUMIF('5) HNB - SEN Support Fund'!$A:$A,Summary!$A96,'5) HNB - SEN Support Fund'!Q:Q)+SUMIF('6) HNB - Mainstream Banding'!$A:$A,Summary!$A96,'6) HNB - Mainstream Banding'!K:K)+SUMIF('7) EYB&amp;HNB - EY High Needs'!$A:$A,Summary!$A96,'7) EYB&amp;HNB - EY High Needs'!G:G)+SUMIF('9) PPG 2016-17'!$A:$A,Summary!$A96,'9) PPG 2016-17'!K:K)+SUMIF('10) EFA 2016-17'!$A:$A,Summary!$A96,'10) EFA 2016-17'!J:J)+SUMIF('3) SB - One Off Reserve'!$A:$A,Summary!$A96,'3) SB - One Off Reserve'!H:H)+SUMIF('8) EYB - 2, 3&amp;4 YO'!$A:$A,Summary!$A96,'8) EYB - 2, 3&amp;4 YO'!S:S)</f>
        <v>31750.493667307695</v>
      </c>
      <c r="Y96" s="87">
        <f>SUMIF('1) SB - All Schools ISB '!$C:$C,Summary!$A96,'1) SB - All Schools ISB '!Q:Q)+SUMIF('2) SB - Growth Fund'!$A:$A,Summary!$A96,'2) SB - Growth Fund'!M:M)+SUMIF('4) HNB - Special Sch, AP, ARPs'!$A:$A,Summary!$A96,'4) HNB - Special Sch, AP, ARPs'!V:V)+SUMIF('5) HNB - SEN Support Fund'!$A:$A,Summary!$A96,'5) HNB - SEN Support Fund'!R:R)+SUMIF('6) HNB - Mainstream Banding'!$A:$A,Summary!$A96,'6) HNB - Mainstream Banding'!L:L)+SUMIF('7) EYB&amp;HNB - EY High Needs'!$A:$A,Summary!$A96,'7) EYB&amp;HNB - EY High Needs'!H:H)+SUMIF('9) PPG 2016-17'!$A:$A,Summary!$A96,'9) PPG 2016-17'!L:L)+SUMIF('10) EFA 2016-17'!$A:$A,Summary!$A96,'10) EFA 2016-17'!K:K)+SUMIF('3) SB - One Off Reserve'!$A:$A,Summary!$A96,'3) SB - One Off Reserve'!I:I)+SUMIF('8) EYB - 2, 3&amp;4 YO'!$A:$A,Summary!$A96,'8) EYB - 2, 3&amp;4 YO'!T:T)</f>
        <v>31750.493667307695</v>
      </c>
      <c r="Z96" s="87">
        <f>SUMIF('1) SB - All Schools ISB '!$C:$C,Summary!$A96,'1) SB - All Schools ISB '!R:R)+SUMIF('2) SB - Growth Fund'!$A:$A,Summary!$A96,'2) SB - Growth Fund'!N:N)+SUMIF('4) HNB - Special Sch, AP, ARPs'!$A:$A,Summary!$A96,'4) HNB - Special Sch, AP, ARPs'!W:W)+SUMIF('5) HNB - SEN Support Fund'!$A:$A,Summary!$A96,'5) HNB - SEN Support Fund'!S:S)+SUMIF('6) HNB - Mainstream Banding'!$A:$A,Summary!$A96,'6) HNB - Mainstream Banding'!M:M)+SUMIF('7) EYB&amp;HNB - EY High Needs'!$A:$A,Summary!$A96,'7) EYB&amp;HNB - EY High Needs'!I:I)+SUMIF('9) PPG 2016-17'!$A:$A,Summary!$A96,'9) PPG 2016-17'!M:M)+SUMIF('10) EFA 2016-17'!$A:$A,Summary!$A96,'10) EFA 2016-17'!L:L)+SUMIF('3) SB - One Off Reserve'!$A:$A,Summary!$A96,'3) SB - One Off Reserve'!J:J)+SUMIF('8) EYB - 2, 3&amp;4 YO'!$A:$A,Summary!$A96,'8) EYB - 2, 3&amp;4 YO'!U:U)</f>
        <v>31750.493667307695</v>
      </c>
      <c r="AA96" s="87">
        <f>SUMIF('1) SB - All Schools ISB '!$C:$C,Summary!$A96,'1) SB - All Schools ISB '!S:S)+SUMIF('2) SB - Growth Fund'!$A:$A,Summary!$A96,'2) SB - Growth Fund'!O:O)+SUMIF('4) HNB - Special Sch, AP, ARPs'!$A:$A,Summary!$A96,'4) HNB - Special Sch, AP, ARPs'!X:X)+SUMIF('5) HNB - SEN Support Fund'!$A:$A,Summary!$A96,'5) HNB - SEN Support Fund'!T:T)+SUMIF('6) HNB - Mainstream Banding'!$A:$A,Summary!$A96,'6) HNB - Mainstream Banding'!N:N)+SUMIF('7) EYB&amp;HNB - EY High Needs'!$A:$A,Summary!$A96,'7) EYB&amp;HNB - EY High Needs'!J:J)+SUMIF('9) PPG 2016-17'!$A:$A,Summary!$A96,'9) PPG 2016-17'!N:N)+SUMIF('10) EFA 2016-17'!$A:$A,Summary!$A96,'10) EFA 2016-17'!M:M)+SUMIF('3) SB - One Off Reserve'!$A:$A,Summary!$A96,'3) SB - One Off Reserve'!K:K)+SUMIF('8) EYB - 2, 3&amp;4 YO'!$A:$A,Summary!$A96,'8) EYB - 2, 3&amp;4 YO'!V:V)</f>
        <v>31750.493667307695</v>
      </c>
      <c r="AB96" s="87">
        <f>SUMIF('1) SB - All Schools ISB '!$C:$C,Summary!$A96,'1) SB - All Schools ISB '!T:T)+SUMIF('2) SB - Growth Fund'!$A:$A,Summary!$A96,'2) SB - Growth Fund'!P:P)+SUMIF('4) HNB - Special Sch, AP, ARPs'!$A:$A,Summary!$A96,'4) HNB - Special Sch, AP, ARPs'!Y:Y)+SUMIF('5) HNB - SEN Support Fund'!$A:$A,Summary!$A96,'5) HNB - SEN Support Fund'!U:U)+SUMIF('6) HNB - Mainstream Banding'!$A:$A,Summary!$A96,'6) HNB - Mainstream Banding'!O:O)+SUMIF('7) EYB&amp;HNB - EY High Needs'!$A:$A,Summary!$A96,'7) EYB&amp;HNB - EY High Needs'!K:K)+SUMIF('9) PPG 2016-17'!$A:$A,Summary!$A96,'9) PPG 2016-17'!O:O)+SUMIF('10) EFA 2016-17'!$A:$A,Summary!$A96,'10) EFA 2016-17'!N:N)+SUMIF('3) SB - One Off Reserve'!$A:$A,Summary!$A96,'3) SB - One Off Reserve'!L:L)+SUMIF('8) EYB - 2, 3&amp;4 YO'!$A:$A,Summary!$A96,'8) EYB - 2, 3&amp;4 YO'!W:W)</f>
        <v>31750.493667307695</v>
      </c>
      <c r="AC96" s="87">
        <f>SUMIF('1) SB - All Schools ISB '!$C:$C,Summary!$A96,'1) SB - All Schools ISB '!U:U)+SUMIF('2) SB - Growth Fund'!$A:$A,Summary!$A96,'2) SB - Growth Fund'!Q:Q)+SUMIF('4) HNB - Special Sch, AP, ARPs'!$A:$A,Summary!$A96,'4) HNB - Special Sch, AP, ARPs'!Z:Z)+SUMIF('5) HNB - SEN Support Fund'!$A:$A,Summary!$A96,'5) HNB - SEN Support Fund'!V:V)+SUMIF('6) HNB - Mainstream Banding'!$A:$A,Summary!$A96,'6) HNB - Mainstream Banding'!P:P)+SUMIF('7) EYB&amp;HNB - EY High Needs'!$A:$A,Summary!$A96,'7) EYB&amp;HNB - EY High Needs'!L:L)+SUMIF('9) PPG 2016-17'!$A:$A,Summary!$A96,'9) PPG 2016-17'!P:P)+SUMIF('10) EFA 2016-17'!$A:$A,Summary!$A96,'10) EFA 2016-17'!O:O)+SUMIF('3) SB - One Off Reserve'!$A:$A,Summary!$A96,'3) SB - One Off Reserve'!M:M)+SUMIF('8) EYB - 2, 3&amp;4 YO'!$A:$A,Summary!$A96,'8) EYB - 2, 3&amp;4 YO'!X:X)</f>
        <v>31750.493667307695</v>
      </c>
      <c r="AD96" s="87">
        <f>SUMIF('1) SB - All Schools ISB '!$C:$C,Summary!$A96,'1) SB - All Schools ISB '!V:V)+SUMIF('2) SB - Growth Fund'!$A:$A,Summary!$A96,'2) SB - Growth Fund'!R:R)+SUMIF('4) HNB - Special Sch, AP, ARPs'!$A:$A,Summary!$A96,'4) HNB - Special Sch, AP, ARPs'!AA:AA)+SUMIF('5) HNB - SEN Support Fund'!$A:$A,Summary!$A96,'5) HNB - SEN Support Fund'!W:W)+SUMIF('6) HNB - Mainstream Banding'!$A:$A,Summary!$A96,'6) HNB - Mainstream Banding'!Q:Q)+SUMIF('7) EYB&amp;HNB - EY High Needs'!$A:$A,Summary!$A96,'7) EYB&amp;HNB - EY High Needs'!M:M)+SUMIF('9) PPG 2016-17'!$A:$A,Summary!$A96,'9) PPG 2016-17'!Q:Q)+SUMIF('10) EFA 2016-17'!$A:$A,Summary!$A96,'10) EFA 2016-17'!P:P)+SUMIF('3) SB - One Off Reserve'!$A:$A,Summary!$A96,'3) SB - One Off Reserve'!N:N)+SUMIF('8) EYB - 2, 3&amp;4 YO'!$A:$A,Summary!$A96,'8) EYB - 2, 3&amp;4 YO'!Y:Y)</f>
        <v>31750.493667307695</v>
      </c>
      <c r="AE96" s="87">
        <f>SUMIF('1) SB - All Schools ISB '!$C:$C,Summary!$A96,'1) SB - All Schools ISB '!W:W)+SUMIF('2) SB - Growth Fund'!$A:$A,Summary!$A96,'2) SB - Growth Fund'!S:S)+SUMIF('4) HNB - Special Sch, AP, ARPs'!$A:$A,Summary!$A96,'4) HNB - Special Sch, AP, ARPs'!AB:AB)+SUMIF('5) HNB - SEN Support Fund'!$A:$A,Summary!$A96,'5) HNB - SEN Support Fund'!X:X)+SUMIF('6) HNB - Mainstream Banding'!$A:$A,Summary!$A96,'6) HNB - Mainstream Banding'!R:R)+SUMIF('7) EYB&amp;HNB - EY High Needs'!$A:$A,Summary!$A96,'7) EYB&amp;HNB - EY High Needs'!N:N)+SUMIF('9) PPG 2016-17'!$A:$A,Summary!$A96,'9) PPG 2016-17'!R:R)+SUMIF('10) EFA 2016-17'!$A:$A,Summary!$A96,'10) EFA 2016-17'!Q:Q)+SUMIF('3) SB - One Off Reserve'!$A:$A,Summary!$A96,'3) SB - One Off Reserve'!O:O)+SUMIF('8) EYB - 2, 3&amp;4 YO'!$A:$A,Summary!$A96,'8) EYB - 2, 3&amp;4 YO'!Z:Z)</f>
        <v>13073.732686538462</v>
      </c>
      <c r="AG96" s="96">
        <v>5651675.2557862839</v>
      </c>
      <c r="AH96" s="223">
        <v>5651675.2557862839</v>
      </c>
      <c r="AI96" s="223">
        <f t="shared" si="8"/>
        <v>5651675.2557862839</v>
      </c>
      <c r="AJ96" s="56">
        <f t="shared" si="9"/>
        <v>0</v>
      </c>
    </row>
    <row r="97" spans="1:36" ht="15" x14ac:dyDescent="0.25">
      <c r="A97" s="7">
        <v>3072186</v>
      </c>
      <c r="B97" s="37" t="s">
        <v>353</v>
      </c>
      <c r="C97" s="96">
        <f>SUMIF('1) SB - All Schools ISB '!C:C,Summary!A97,'1) SB - All Schools ISB '!K:K)</f>
        <v>1674786.5859734893</v>
      </c>
      <c r="D97" s="41">
        <f>SUMIF('4) HNB - Special Sch, AP, ARPs'!A:A,Summary!A97,'4) HNB - Special Sch, AP, ARPs'!C:C)</f>
        <v>0</v>
      </c>
      <c r="E97" s="90">
        <f t="shared" si="5"/>
        <v>1674786.5859734893</v>
      </c>
      <c r="F97" s="88"/>
      <c r="G97" s="91">
        <f>SUMIF('6) HNB - Mainstream Banding'!A:A,Summary!A97,'6) HNB - Mainstream Banding'!E:E)</f>
        <v>0</v>
      </c>
      <c r="H97" s="41">
        <f>SUMIF('4) HNB - Special Sch, AP, ARPs'!A:A,Summary!A97,'4) HNB - Special Sch, AP, ARPs'!E:E)+SUMIF('4) HNB - Special Sch, AP, ARPs'!A:A,Summary!A97,'4) HNB - Special Sch, AP, ARPs'!F:F)</f>
        <v>0</v>
      </c>
      <c r="I97" s="41">
        <f>SUMIF('5) HNB - SEN Support Fund'!A:A,Summary!A97,'5) HNB - SEN Support Fund'!L:L)</f>
        <v>0</v>
      </c>
      <c r="J97" s="41"/>
      <c r="K97" s="96">
        <f>SUMIF('8) EYB - 2, 3&amp;4 YO'!A:A,A97,'8) EYB - 2, 3&amp;4 YO'!N:N)</f>
        <v>137505</v>
      </c>
      <c r="L97" s="96">
        <f>SUMIF('2) SB - Growth Fund'!A:A,Summary!A97,'2) SB - Growth Fund'!G:G)</f>
        <v>60100</v>
      </c>
      <c r="M97" s="96">
        <f>SUMIF('3) SB - One Off Reserve'!A:A,Summary!A97,'3) SB - One Off Reserve'!D:D)</f>
        <v>3743.5885745549044</v>
      </c>
      <c r="N97" s="96">
        <f>SUMIF('10) EFA 2016-17'!A:A,Summary!A97,'10) EFA 2016-17'!C:C)</f>
        <v>0</v>
      </c>
      <c r="O97" s="96">
        <f>SUMIF('10) EFA 2016-17'!A:A,Summary!A97,'10) EFA 2016-17'!D:D)</f>
        <v>0</v>
      </c>
      <c r="P97" s="96">
        <f>SUMIF('9) PPG 2016-17'!A:A,Summary!A97,'9) PPG 2016-17'!F:F)</f>
        <v>102220</v>
      </c>
      <c r="Q97" s="96">
        <f t="shared" si="6"/>
        <v>303568.58857455489</v>
      </c>
      <c r="R97" s="88"/>
      <c r="S97" s="96">
        <f t="shared" si="7"/>
        <v>1978355.1745480443</v>
      </c>
      <c r="T97" s="87">
        <f>SUMIF('1) SB - All Schools ISB '!$C:$C,Summary!$A97,'1) SB - All Schools ISB '!L:L)+SUMIF('2) SB - Growth Fund'!$A:$A,Summary!$A97,'2) SB - Growth Fund'!H:H)+SUMIF('4) HNB - Special Sch, AP, ARPs'!$A:$A,Summary!$A97,'4) HNB - Special Sch, AP, ARPs'!Q:Q)+SUMIF('5) HNB - SEN Support Fund'!$A:$A,Summary!$A97,'5) HNB - SEN Support Fund'!M:M)+SUMIF('6) HNB - Mainstream Banding'!$A:$A,Summary!$A97,'6) HNB - Mainstream Banding'!G:G)+SUMIF('7) EYB&amp;HNB - EY High Needs'!$A:$A,Summary!$A97,'7) EYB&amp;HNB - EY High Needs'!C:C)+SUMIF('9) PPG 2016-17'!$A:$A,Summary!$A97,'9) PPG 2016-17'!G:G)+SUMIF('10) EFA 2016-17'!$A:$A,Summary!$A97,'10) EFA 2016-17'!F:F)+SUMIF('3) SB - One Off Reserve'!$A:$A,Summary!$A97,'3) SB - One Off Reserve'!D:D)+SUMIF('8) EYB - 2, 3&amp;4 YO'!$A:$A,Summary!$A97,'8) EYB - 2, 3&amp;4 YO'!O:O)</f>
        <v>284012.4209615062</v>
      </c>
      <c r="U97" s="87">
        <f>SUMIF('1) SB - All Schools ISB '!$C:$C,Summary!$A97,'1) SB - All Schools ISB '!M:M)+SUMIF('2) SB - Growth Fund'!$A:$A,Summary!$A97,'2) SB - Growth Fund'!I:I)+SUMIF('4) HNB - Special Sch, AP, ARPs'!$A:$A,Summary!$A97,'4) HNB - Special Sch, AP, ARPs'!R:R)+SUMIF('5) HNB - SEN Support Fund'!$A:$A,Summary!$A97,'5) HNB - SEN Support Fund'!N:N)+SUMIF('6) HNB - Mainstream Banding'!$A:$A,Summary!$A97,'6) HNB - Mainstream Banding'!H:H)+SUMIF('7) EYB&amp;HNB - EY High Needs'!$A:$A,Summary!$A97,'7) EYB&amp;HNB - EY High Needs'!D:D)+SUMIF('9) PPG 2016-17'!$A:$A,Summary!$A97,'9) PPG 2016-17'!H:H)+SUMIF('10) EFA 2016-17'!$A:$A,Summary!$A97,'10) EFA 2016-17'!G:G)+SUMIF('3) SB - One Off Reserve'!$A:$A,Summary!$A97,'3) SB - One Off Reserve'!E:E)+SUMIF('8) EYB - 2, 3&amp;4 YO'!$A:$A,Summary!$A97,'8) EYB - 2, 3&amp;4 YO'!P:P)</f>
        <v>162733.4848077466</v>
      </c>
      <c r="V97" s="87">
        <f>SUMIF('1) SB - All Schools ISB '!$C:$C,Summary!$A97,'1) SB - All Schools ISB '!N:N)+SUMIF('2) SB - Growth Fund'!$A:$A,Summary!$A97,'2) SB - Growth Fund'!J:J)+SUMIF('4) HNB - Special Sch, AP, ARPs'!$A:$A,Summary!$A97,'4) HNB - Special Sch, AP, ARPs'!S:S)+SUMIF('5) HNB - SEN Support Fund'!$A:$A,Summary!$A97,'5) HNB - SEN Support Fund'!O:O)+SUMIF('6) HNB - Mainstream Banding'!$A:$A,Summary!$A97,'6) HNB - Mainstream Banding'!I:I)+SUMIF('7) EYB&amp;HNB - EY High Needs'!$A:$A,Summary!$A97,'7) EYB&amp;HNB - EY High Needs'!E:E)+SUMIF('9) PPG 2016-17'!$A:$A,Summary!$A97,'9) PPG 2016-17'!I:I)+SUMIF('10) EFA 2016-17'!$A:$A,Summary!$A97,'10) EFA 2016-17'!H:H)+SUMIF('3) SB - One Off Reserve'!$A:$A,Summary!$A97,'3) SB - One Off Reserve'!F:F)+SUMIF('8) EYB - 2, 3&amp;4 YO'!$A:$A,Summary!$A97,'8) EYB - 2, 3&amp;4 YO'!Q:Q)</f>
        <v>162733.4848077466</v>
      </c>
      <c r="W97" s="87">
        <f>SUMIF('1) SB - All Schools ISB '!$C:$C,Summary!$A97,'1) SB - All Schools ISB '!O:O)+SUMIF('2) SB - Growth Fund'!$A:$A,Summary!$A97,'2) SB - Growth Fund'!K:K)+SUMIF('4) HNB - Special Sch, AP, ARPs'!$A:$A,Summary!$A97,'4) HNB - Special Sch, AP, ARPs'!T:T)+SUMIF('5) HNB - SEN Support Fund'!$A:$A,Summary!$A97,'5) HNB - SEN Support Fund'!P:P)+SUMIF('6) HNB - Mainstream Banding'!$A:$A,Summary!$A97,'6) HNB - Mainstream Banding'!J:J)+SUMIF('7) EYB&amp;HNB - EY High Needs'!$A:$A,Summary!$A97,'7) EYB&amp;HNB - EY High Needs'!F:F)+SUMIF('9) PPG 2016-17'!$A:$A,Summary!$A97,'9) PPG 2016-17'!J:J)+SUMIF('10) EFA 2016-17'!$A:$A,Summary!$A97,'10) EFA 2016-17'!I:I)+SUMIF('3) SB - One Off Reserve'!$A:$A,Summary!$A97,'3) SB - One Off Reserve'!G:G)+SUMIF('8) EYB - 2, 3&amp;4 YO'!$A:$A,Summary!$A97,'8) EYB - 2, 3&amp;4 YO'!R:R)</f>
        <v>162733.4848077466</v>
      </c>
      <c r="X97" s="87">
        <f>SUMIF('1) SB - All Schools ISB '!$C:$C,Summary!$A97,'1) SB - All Schools ISB '!P:P)+SUMIF('2) SB - Growth Fund'!$A:$A,Summary!$A97,'2) SB - Growth Fund'!L:L)+SUMIF('4) HNB - Special Sch, AP, ARPs'!$A:$A,Summary!$A97,'4) HNB - Special Sch, AP, ARPs'!U:U)+SUMIF('5) HNB - SEN Support Fund'!$A:$A,Summary!$A97,'5) HNB - SEN Support Fund'!Q:Q)+SUMIF('6) HNB - Mainstream Banding'!$A:$A,Summary!$A97,'6) HNB - Mainstream Banding'!K:K)+SUMIF('7) EYB&amp;HNB - EY High Needs'!$A:$A,Summary!$A97,'7) EYB&amp;HNB - EY High Needs'!G:G)+SUMIF('9) PPG 2016-17'!$A:$A,Summary!$A97,'9) PPG 2016-17'!K:K)+SUMIF('10) EFA 2016-17'!$A:$A,Summary!$A97,'10) EFA 2016-17'!J:J)+SUMIF('3) SB - One Off Reserve'!$A:$A,Summary!$A97,'3) SB - One Off Reserve'!H:H)+SUMIF('8) EYB - 2, 3&amp;4 YO'!$A:$A,Summary!$A97,'8) EYB - 2, 3&amp;4 YO'!S:S)</f>
        <v>162733.4848077466</v>
      </c>
      <c r="Y97" s="87">
        <f>SUMIF('1) SB - All Schools ISB '!$C:$C,Summary!$A97,'1) SB - All Schools ISB '!Q:Q)+SUMIF('2) SB - Growth Fund'!$A:$A,Summary!$A97,'2) SB - Growth Fund'!M:M)+SUMIF('4) HNB - Special Sch, AP, ARPs'!$A:$A,Summary!$A97,'4) HNB - Special Sch, AP, ARPs'!V:V)+SUMIF('5) HNB - SEN Support Fund'!$A:$A,Summary!$A97,'5) HNB - SEN Support Fund'!R:R)+SUMIF('6) HNB - Mainstream Banding'!$A:$A,Summary!$A97,'6) HNB - Mainstream Banding'!L:L)+SUMIF('7) EYB&amp;HNB - EY High Needs'!$A:$A,Summary!$A97,'7) EYB&amp;HNB - EY High Needs'!H:H)+SUMIF('9) PPG 2016-17'!$A:$A,Summary!$A97,'9) PPG 2016-17'!L:L)+SUMIF('10) EFA 2016-17'!$A:$A,Summary!$A97,'10) EFA 2016-17'!K:K)+SUMIF('3) SB - One Off Reserve'!$A:$A,Summary!$A97,'3) SB - One Off Reserve'!I:I)+SUMIF('8) EYB - 2, 3&amp;4 YO'!$A:$A,Summary!$A97,'8) EYB - 2, 3&amp;4 YO'!T:T)</f>
        <v>162733.4848077466</v>
      </c>
      <c r="Z97" s="87">
        <f>SUMIF('1) SB - All Schools ISB '!$C:$C,Summary!$A97,'1) SB - All Schools ISB '!R:R)+SUMIF('2) SB - Growth Fund'!$A:$A,Summary!$A97,'2) SB - Growth Fund'!N:N)+SUMIF('4) HNB - Special Sch, AP, ARPs'!$A:$A,Summary!$A97,'4) HNB - Special Sch, AP, ARPs'!W:W)+SUMIF('5) HNB - SEN Support Fund'!$A:$A,Summary!$A97,'5) HNB - SEN Support Fund'!S:S)+SUMIF('6) HNB - Mainstream Banding'!$A:$A,Summary!$A97,'6) HNB - Mainstream Banding'!M:M)+SUMIF('7) EYB&amp;HNB - EY High Needs'!$A:$A,Summary!$A97,'7) EYB&amp;HNB - EY High Needs'!I:I)+SUMIF('9) PPG 2016-17'!$A:$A,Summary!$A97,'9) PPG 2016-17'!M:M)+SUMIF('10) EFA 2016-17'!$A:$A,Summary!$A97,'10) EFA 2016-17'!L:L)+SUMIF('3) SB - One Off Reserve'!$A:$A,Summary!$A97,'3) SB - One Off Reserve'!J:J)+SUMIF('8) EYB - 2, 3&amp;4 YO'!$A:$A,Summary!$A97,'8) EYB - 2, 3&amp;4 YO'!U:U)</f>
        <v>162733.4848077466</v>
      </c>
      <c r="AA97" s="87">
        <f>SUMIF('1) SB - All Schools ISB '!$C:$C,Summary!$A97,'1) SB - All Schools ISB '!S:S)+SUMIF('2) SB - Growth Fund'!$A:$A,Summary!$A97,'2) SB - Growth Fund'!O:O)+SUMIF('4) HNB - Special Sch, AP, ARPs'!$A:$A,Summary!$A97,'4) HNB - Special Sch, AP, ARPs'!X:X)+SUMIF('5) HNB - SEN Support Fund'!$A:$A,Summary!$A97,'5) HNB - SEN Support Fund'!T:T)+SUMIF('6) HNB - Mainstream Banding'!$A:$A,Summary!$A97,'6) HNB - Mainstream Banding'!N:N)+SUMIF('7) EYB&amp;HNB - EY High Needs'!$A:$A,Summary!$A97,'7) EYB&amp;HNB - EY High Needs'!J:J)+SUMIF('9) PPG 2016-17'!$A:$A,Summary!$A97,'9) PPG 2016-17'!N:N)+SUMIF('10) EFA 2016-17'!$A:$A,Summary!$A97,'10) EFA 2016-17'!M:M)+SUMIF('3) SB - One Off Reserve'!$A:$A,Summary!$A97,'3) SB - One Off Reserve'!K:K)+SUMIF('8) EYB - 2, 3&amp;4 YO'!$A:$A,Summary!$A97,'8) EYB - 2, 3&amp;4 YO'!V:V)</f>
        <v>162733.4848077466</v>
      </c>
      <c r="AB97" s="87">
        <f>SUMIF('1) SB - All Schools ISB '!$C:$C,Summary!$A97,'1) SB - All Schools ISB '!T:T)+SUMIF('2) SB - Growth Fund'!$A:$A,Summary!$A97,'2) SB - Growth Fund'!P:P)+SUMIF('4) HNB - Special Sch, AP, ARPs'!$A:$A,Summary!$A97,'4) HNB - Special Sch, AP, ARPs'!Y:Y)+SUMIF('5) HNB - SEN Support Fund'!$A:$A,Summary!$A97,'5) HNB - SEN Support Fund'!U:U)+SUMIF('6) HNB - Mainstream Banding'!$A:$A,Summary!$A97,'6) HNB - Mainstream Banding'!O:O)+SUMIF('7) EYB&amp;HNB - EY High Needs'!$A:$A,Summary!$A97,'7) EYB&amp;HNB - EY High Needs'!K:K)+SUMIF('9) PPG 2016-17'!$A:$A,Summary!$A97,'9) PPG 2016-17'!O:O)+SUMIF('10) EFA 2016-17'!$A:$A,Summary!$A97,'10) EFA 2016-17'!N:N)+SUMIF('3) SB - One Off Reserve'!$A:$A,Summary!$A97,'3) SB - One Off Reserve'!L:L)+SUMIF('8) EYB - 2, 3&amp;4 YO'!$A:$A,Summary!$A97,'8) EYB - 2, 3&amp;4 YO'!W:W)</f>
        <v>162733.4848077466</v>
      </c>
      <c r="AC97" s="87">
        <f>SUMIF('1) SB - All Schools ISB '!$C:$C,Summary!$A97,'1) SB - All Schools ISB '!U:U)+SUMIF('2) SB - Growth Fund'!$A:$A,Summary!$A97,'2) SB - Growth Fund'!Q:Q)+SUMIF('4) HNB - Special Sch, AP, ARPs'!$A:$A,Summary!$A97,'4) HNB - Special Sch, AP, ARPs'!Z:Z)+SUMIF('5) HNB - SEN Support Fund'!$A:$A,Summary!$A97,'5) HNB - SEN Support Fund'!V:V)+SUMIF('6) HNB - Mainstream Banding'!$A:$A,Summary!$A97,'6) HNB - Mainstream Banding'!P:P)+SUMIF('7) EYB&amp;HNB - EY High Needs'!$A:$A,Summary!$A97,'7) EYB&amp;HNB - EY High Needs'!L:L)+SUMIF('9) PPG 2016-17'!$A:$A,Summary!$A97,'9) PPG 2016-17'!P:P)+SUMIF('10) EFA 2016-17'!$A:$A,Summary!$A97,'10) EFA 2016-17'!O:O)+SUMIF('3) SB - One Off Reserve'!$A:$A,Summary!$A97,'3) SB - One Off Reserve'!M:M)+SUMIF('8) EYB - 2, 3&amp;4 YO'!$A:$A,Summary!$A97,'8) EYB - 2, 3&amp;4 YO'!X:X)</f>
        <v>162733.4848077466</v>
      </c>
      <c r="AD97" s="87">
        <f>SUMIF('1) SB - All Schools ISB '!$C:$C,Summary!$A97,'1) SB - All Schools ISB '!V:V)+SUMIF('2) SB - Growth Fund'!$A:$A,Summary!$A97,'2) SB - Growth Fund'!R:R)+SUMIF('4) HNB - Special Sch, AP, ARPs'!$A:$A,Summary!$A97,'4) HNB - Special Sch, AP, ARPs'!AA:AA)+SUMIF('5) HNB - SEN Support Fund'!$A:$A,Summary!$A97,'5) HNB - SEN Support Fund'!W:W)+SUMIF('6) HNB - Mainstream Banding'!$A:$A,Summary!$A97,'6) HNB - Mainstream Banding'!Q:Q)+SUMIF('7) EYB&amp;HNB - EY High Needs'!$A:$A,Summary!$A97,'7) EYB&amp;HNB - EY High Needs'!M:M)+SUMIF('9) PPG 2016-17'!$A:$A,Summary!$A97,'9) PPG 2016-17'!Q:Q)+SUMIF('10) EFA 2016-17'!$A:$A,Summary!$A97,'10) EFA 2016-17'!P:P)+SUMIF('3) SB - One Off Reserve'!$A:$A,Summary!$A97,'3) SB - One Off Reserve'!N:N)+SUMIF('8) EYB - 2, 3&amp;4 YO'!$A:$A,Summary!$A97,'8) EYB - 2, 3&amp;4 YO'!Y:Y)</f>
        <v>162733.4848077466</v>
      </c>
      <c r="AE97" s="87">
        <f>SUMIF('1) SB - All Schools ISB '!$C:$C,Summary!$A97,'1) SB - All Schools ISB '!W:W)+SUMIF('2) SB - Growth Fund'!$A:$A,Summary!$A97,'2) SB - Growth Fund'!S:S)+SUMIF('4) HNB - Special Sch, AP, ARPs'!$A:$A,Summary!$A97,'4) HNB - Special Sch, AP, ARPs'!AB:AB)+SUMIF('5) HNB - SEN Support Fund'!$A:$A,Summary!$A97,'5) HNB - SEN Support Fund'!X:X)+SUMIF('6) HNB - Mainstream Banding'!$A:$A,Summary!$A97,'6) HNB - Mainstream Banding'!R:R)+SUMIF('7) EYB&amp;HNB - EY High Needs'!$A:$A,Summary!$A97,'7) EYB&amp;HNB - EY High Needs'!N:N)+SUMIF('9) PPG 2016-17'!$A:$A,Summary!$A97,'9) PPG 2016-17'!R:R)+SUMIF('10) EFA 2016-17'!$A:$A,Summary!$A97,'10) EFA 2016-17'!Q:Q)+SUMIF('3) SB - One Off Reserve'!$A:$A,Summary!$A97,'3) SB - One Off Reserve'!O:O)+SUMIF('8) EYB - 2, 3&amp;4 YO'!$A:$A,Summary!$A97,'8) EYB - 2, 3&amp;4 YO'!Z:Z)</f>
        <v>67007.905509072123</v>
      </c>
      <c r="AG97" s="96">
        <v>1978355.1745480443</v>
      </c>
      <c r="AH97" s="223">
        <v>1978355.1745480443</v>
      </c>
      <c r="AI97" s="223">
        <f t="shared" si="8"/>
        <v>1978355.1745480443</v>
      </c>
      <c r="AJ97" s="56">
        <f t="shared" si="9"/>
        <v>0</v>
      </c>
    </row>
    <row r="98" spans="1:36" ht="15" x14ac:dyDescent="0.25">
      <c r="A98" s="7">
        <v>3072178</v>
      </c>
      <c r="B98" s="37" t="s">
        <v>354</v>
      </c>
      <c r="C98" s="96">
        <f>SUMIF('1) SB - All Schools ISB '!C:C,Summary!A98,'1) SB - All Schools ISB '!K:K)</f>
        <v>1160148.897831969</v>
      </c>
      <c r="D98" s="41">
        <f>SUMIF('4) HNB - Special Sch, AP, ARPs'!A:A,Summary!A98,'4) HNB - Special Sch, AP, ARPs'!C:C)</f>
        <v>0</v>
      </c>
      <c r="E98" s="90">
        <f t="shared" si="5"/>
        <v>1160148.897831969</v>
      </c>
      <c r="F98" s="88"/>
      <c r="G98" s="91">
        <f>SUMIF('6) HNB - Mainstream Banding'!A:A,Summary!A98,'6) HNB - Mainstream Banding'!E:E)</f>
        <v>18963</v>
      </c>
      <c r="H98" s="41">
        <f>SUMIF('4) HNB - Special Sch, AP, ARPs'!A:A,Summary!A98,'4) HNB - Special Sch, AP, ARPs'!E:E)+SUMIF('4) HNB - Special Sch, AP, ARPs'!A:A,Summary!A98,'4) HNB - Special Sch, AP, ARPs'!F:F)</f>
        <v>0</v>
      </c>
      <c r="I98" s="41">
        <f>SUMIF('5) HNB - SEN Support Fund'!A:A,Summary!A98,'5) HNB - SEN Support Fund'!L:L)</f>
        <v>0</v>
      </c>
      <c r="J98" s="41"/>
      <c r="K98" s="96">
        <f>SUMIF('8) EYB - 2, 3&amp;4 YO'!A:A,A98,'8) EYB - 2, 3&amp;4 YO'!N:N)</f>
        <v>109578.99999999999</v>
      </c>
      <c r="L98" s="96">
        <f>SUMIF('2) SB - Growth Fund'!A:A,Summary!A98,'2) SB - Growth Fund'!G:G)</f>
        <v>0</v>
      </c>
      <c r="M98" s="96">
        <f>SUMIF('3) SB - One Off Reserve'!A:A,Summary!A98,'3) SB - One Off Reserve'!D:D)</f>
        <v>2275.5146237490594</v>
      </c>
      <c r="N98" s="96">
        <f>SUMIF('10) EFA 2016-17'!A:A,Summary!A98,'10) EFA 2016-17'!C:C)</f>
        <v>0</v>
      </c>
      <c r="O98" s="96">
        <f>SUMIF('10) EFA 2016-17'!A:A,Summary!A98,'10) EFA 2016-17'!D:D)</f>
        <v>0</v>
      </c>
      <c r="P98" s="96">
        <f>SUMIF('9) PPG 2016-17'!A:A,Summary!A98,'9) PPG 2016-17'!F:F)</f>
        <v>184800</v>
      </c>
      <c r="Q98" s="96">
        <f t="shared" si="6"/>
        <v>315617.51462374907</v>
      </c>
      <c r="R98" s="88"/>
      <c r="S98" s="96">
        <f t="shared" si="7"/>
        <v>1475766.412455718</v>
      </c>
      <c r="T98" s="87">
        <f>SUMIF('1) SB - All Schools ISB '!$C:$C,Summary!$A98,'1) SB - All Schools ISB '!L:L)+SUMIF('2) SB - Growth Fund'!$A:$A,Summary!$A98,'2) SB - Growth Fund'!H:H)+SUMIF('4) HNB - Special Sch, AP, ARPs'!$A:$A,Summary!$A98,'4) HNB - Special Sch, AP, ARPs'!Q:Q)+SUMIF('5) HNB - SEN Support Fund'!$A:$A,Summary!$A98,'5) HNB - SEN Support Fund'!M:M)+SUMIF('6) HNB - Mainstream Banding'!$A:$A,Summary!$A98,'6) HNB - Mainstream Banding'!G:G)+SUMIF('7) EYB&amp;HNB - EY High Needs'!$A:$A,Summary!$A98,'7) EYB&amp;HNB - EY High Needs'!C:C)+SUMIF('9) PPG 2016-17'!$A:$A,Summary!$A98,'9) PPG 2016-17'!G:G)+SUMIF('10) EFA 2016-17'!$A:$A,Summary!$A98,'10) EFA 2016-17'!F:F)+SUMIF('3) SB - One Off Reserve'!$A:$A,Summary!$A98,'3) SB - One Off Reserve'!D:D)+SUMIF('8) EYB - 2, 3&amp;4 YO'!$A:$A,Summary!$A98,'8) EYB - 2, 3&amp;4 YO'!O:O)</f>
        <v>171726.96787442549</v>
      </c>
      <c r="U98" s="87">
        <f>SUMIF('1) SB - All Schools ISB '!$C:$C,Summary!$A98,'1) SB - All Schools ISB '!M:M)+SUMIF('2) SB - Growth Fund'!$A:$A,Summary!$A98,'2) SB - Growth Fund'!I:I)+SUMIF('4) HNB - Special Sch, AP, ARPs'!$A:$A,Summary!$A98,'4) HNB - Special Sch, AP, ARPs'!R:R)+SUMIF('5) HNB - SEN Support Fund'!$A:$A,Summary!$A98,'5) HNB - SEN Support Fund'!N:N)+SUMIF('6) HNB - Mainstream Banding'!$A:$A,Summary!$A98,'6) HNB - Mainstream Banding'!H:H)+SUMIF('7) EYB&amp;HNB - EY High Needs'!$A:$A,Summary!$A98,'7) EYB&amp;HNB - EY High Needs'!D:D)+SUMIF('9) PPG 2016-17'!$A:$A,Summary!$A98,'9) PPG 2016-17'!H:H)+SUMIF('10) EFA 2016-17'!$A:$A,Summary!$A98,'10) EFA 2016-17'!G:G)+SUMIF('3) SB - One Off Reserve'!$A:$A,Summary!$A98,'3) SB - One Off Reserve'!E:E)+SUMIF('8) EYB - 2, 3&amp;4 YO'!$A:$A,Summary!$A98,'8) EYB - 2, 3&amp;4 YO'!P:P)</f>
        <v>125246.72631571736</v>
      </c>
      <c r="V98" s="87">
        <f>SUMIF('1) SB - All Schools ISB '!$C:$C,Summary!$A98,'1) SB - All Schools ISB '!N:N)+SUMIF('2) SB - Growth Fund'!$A:$A,Summary!$A98,'2) SB - Growth Fund'!J:J)+SUMIF('4) HNB - Special Sch, AP, ARPs'!$A:$A,Summary!$A98,'4) HNB - Special Sch, AP, ARPs'!S:S)+SUMIF('5) HNB - SEN Support Fund'!$A:$A,Summary!$A98,'5) HNB - SEN Support Fund'!O:O)+SUMIF('6) HNB - Mainstream Banding'!$A:$A,Summary!$A98,'6) HNB - Mainstream Banding'!I:I)+SUMIF('7) EYB&amp;HNB - EY High Needs'!$A:$A,Summary!$A98,'7) EYB&amp;HNB - EY High Needs'!E:E)+SUMIF('9) PPG 2016-17'!$A:$A,Summary!$A98,'9) PPG 2016-17'!I:I)+SUMIF('10) EFA 2016-17'!$A:$A,Summary!$A98,'10) EFA 2016-17'!H:H)+SUMIF('3) SB - One Off Reserve'!$A:$A,Summary!$A98,'3) SB - One Off Reserve'!F:F)+SUMIF('8) EYB - 2, 3&amp;4 YO'!$A:$A,Summary!$A98,'8) EYB - 2, 3&amp;4 YO'!Q:Q)</f>
        <v>125246.72631571736</v>
      </c>
      <c r="W98" s="87">
        <f>SUMIF('1) SB - All Schools ISB '!$C:$C,Summary!$A98,'1) SB - All Schools ISB '!O:O)+SUMIF('2) SB - Growth Fund'!$A:$A,Summary!$A98,'2) SB - Growth Fund'!K:K)+SUMIF('4) HNB - Special Sch, AP, ARPs'!$A:$A,Summary!$A98,'4) HNB - Special Sch, AP, ARPs'!T:T)+SUMIF('5) HNB - SEN Support Fund'!$A:$A,Summary!$A98,'5) HNB - SEN Support Fund'!P:P)+SUMIF('6) HNB - Mainstream Banding'!$A:$A,Summary!$A98,'6) HNB - Mainstream Banding'!J:J)+SUMIF('7) EYB&amp;HNB - EY High Needs'!$A:$A,Summary!$A98,'7) EYB&amp;HNB - EY High Needs'!F:F)+SUMIF('9) PPG 2016-17'!$A:$A,Summary!$A98,'9) PPG 2016-17'!J:J)+SUMIF('10) EFA 2016-17'!$A:$A,Summary!$A98,'10) EFA 2016-17'!I:I)+SUMIF('3) SB - One Off Reserve'!$A:$A,Summary!$A98,'3) SB - One Off Reserve'!G:G)+SUMIF('8) EYB - 2, 3&amp;4 YO'!$A:$A,Summary!$A98,'8) EYB - 2, 3&amp;4 YO'!R:R)</f>
        <v>125246.72631571736</v>
      </c>
      <c r="X98" s="87">
        <f>SUMIF('1) SB - All Schools ISB '!$C:$C,Summary!$A98,'1) SB - All Schools ISB '!P:P)+SUMIF('2) SB - Growth Fund'!$A:$A,Summary!$A98,'2) SB - Growth Fund'!L:L)+SUMIF('4) HNB - Special Sch, AP, ARPs'!$A:$A,Summary!$A98,'4) HNB - Special Sch, AP, ARPs'!U:U)+SUMIF('5) HNB - SEN Support Fund'!$A:$A,Summary!$A98,'5) HNB - SEN Support Fund'!Q:Q)+SUMIF('6) HNB - Mainstream Banding'!$A:$A,Summary!$A98,'6) HNB - Mainstream Banding'!K:K)+SUMIF('7) EYB&amp;HNB - EY High Needs'!$A:$A,Summary!$A98,'7) EYB&amp;HNB - EY High Needs'!G:G)+SUMIF('9) PPG 2016-17'!$A:$A,Summary!$A98,'9) PPG 2016-17'!K:K)+SUMIF('10) EFA 2016-17'!$A:$A,Summary!$A98,'10) EFA 2016-17'!J:J)+SUMIF('3) SB - One Off Reserve'!$A:$A,Summary!$A98,'3) SB - One Off Reserve'!H:H)+SUMIF('8) EYB - 2, 3&amp;4 YO'!$A:$A,Summary!$A98,'8) EYB - 2, 3&amp;4 YO'!S:S)</f>
        <v>125246.72631571736</v>
      </c>
      <c r="Y98" s="87">
        <f>SUMIF('1) SB - All Schools ISB '!$C:$C,Summary!$A98,'1) SB - All Schools ISB '!Q:Q)+SUMIF('2) SB - Growth Fund'!$A:$A,Summary!$A98,'2) SB - Growth Fund'!M:M)+SUMIF('4) HNB - Special Sch, AP, ARPs'!$A:$A,Summary!$A98,'4) HNB - Special Sch, AP, ARPs'!V:V)+SUMIF('5) HNB - SEN Support Fund'!$A:$A,Summary!$A98,'5) HNB - SEN Support Fund'!R:R)+SUMIF('6) HNB - Mainstream Banding'!$A:$A,Summary!$A98,'6) HNB - Mainstream Banding'!L:L)+SUMIF('7) EYB&amp;HNB - EY High Needs'!$A:$A,Summary!$A98,'7) EYB&amp;HNB - EY High Needs'!H:H)+SUMIF('9) PPG 2016-17'!$A:$A,Summary!$A98,'9) PPG 2016-17'!L:L)+SUMIF('10) EFA 2016-17'!$A:$A,Summary!$A98,'10) EFA 2016-17'!K:K)+SUMIF('3) SB - One Off Reserve'!$A:$A,Summary!$A98,'3) SB - One Off Reserve'!I:I)+SUMIF('8) EYB - 2, 3&amp;4 YO'!$A:$A,Summary!$A98,'8) EYB - 2, 3&amp;4 YO'!T:T)</f>
        <v>125246.72631571736</v>
      </c>
      <c r="Z98" s="87">
        <f>SUMIF('1) SB - All Schools ISB '!$C:$C,Summary!$A98,'1) SB - All Schools ISB '!R:R)+SUMIF('2) SB - Growth Fund'!$A:$A,Summary!$A98,'2) SB - Growth Fund'!N:N)+SUMIF('4) HNB - Special Sch, AP, ARPs'!$A:$A,Summary!$A98,'4) HNB - Special Sch, AP, ARPs'!W:W)+SUMIF('5) HNB - SEN Support Fund'!$A:$A,Summary!$A98,'5) HNB - SEN Support Fund'!S:S)+SUMIF('6) HNB - Mainstream Banding'!$A:$A,Summary!$A98,'6) HNB - Mainstream Banding'!M:M)+SUMIF('7) EYB&amp;HNB - EY High Needs'!$A:$A,Summary!$A98,'7) EYB&amp;HNB - EY High Needs'!I:I)+SUMIF('9) PPG 2016-17'!$A:$A,Summary!$A98,'9) PPG 2016-17'!M:M)+SUMIF('10) EFA 2016-17'!$A:$A,Summary!$A98,'10) EFA 2016-17'!L:L)+SUMIF('3) SB - One Off Reserve'!$A:$A,Summary!$A98,'3) SB - One Off Reserve'!J:J)+SUMIF('8) EYB - 2, 3&amp;4 YO'!$A:$A,Summary!$A98,'8) EYB - 2, 3&amp;4 YO'!U:U)</f>
        <v>125246.72631571736</v>
      </c>
      <c r="AA98" s="87">
        <f>SUMIF('1) SB - All Schools ISB '!$C:$C,Summary!$A98,'1) SB - All Schools ISB '!S:S)+SUMIF('2) SB - Growth Fund'!$A:$A,Summary!$A98,'2) SB - Growth Fund'!O:O)+SUMIF('4) HNB - Special Sch, AP, ARPs'!$A:$A,Summary!$A98,'4) HNB - Special Sch, AP, ARPs'!X:X)+SUMIF('5) HNB - SEN Support Fund'!$A:$A,Summary!$A98,'5) HNB - SEN Support Fund'!T:T)+SUMIF('6) HNB - Mainstream Banding'!$A:$A,Summary!$A98,'6) HNB - Mainstream Banding'!N:N)+SUMIF('7) EYB&amp;HNB - EY High Needs'!$A:$A,Summary!$A98,'7) EYB&amp;HNB - EY High Needs'!J:J)+SUMIF('9) PPG 2016-17'!$A:$A,Summary!$A98,'9) PPG 2016-17'!N:N)+SUMIF('10) EFA 2016-17'!$A:$A,Summary!$A98,'10) EFA 2016-17'!M:M)+SUMIF('3) SB - One Off Reserve'!$A:$A,Summary!$A98,'3) SB - One Off Reserve'!K:K)+SUMIF('8) EYB - 2, 3&amp;4 YO'!$A:$A,Summary!$A98,'8) EYB - 2, 3&amp;4 YO'!V:V)</f>
        <v>125246.72631571736</v>
      </c>
      <c r="AB98" s="87">
        <f>SUMIF('1) SB - All Schools ISB '!$C:$C,Summary!$A98,'1) SB - All Schools ISB '!T:T)+SUMIF('2) SB - Growth Fund'!$A:$A,Summary!$A98,'2) SB - Growth Fund'!P:P)+SUMIF('4) HNB - Special Sch, AP, ARPs'!$A:$A,Summary!$A98,'4) HNB - Special Sch, AP, ARPs'!Y:Y)+SUMIF('5) HNB - SEN Support Fund'!$A:$A,Summary!$A98,'5) HNB - SEN Support Fund'!U:U)+SUMIF('6) HNB - Mainstream Banding'!$A:$A,Summary!$A98,'6) HNB - Mainstream Banding'!O:O)+SUMIF('7) EYB&amp;HNB - EY High Needs'!$A:$A,Summary!$A98,'7) EYB&amp;HNB - EY High Needs'!K:K)+SUMIF('9) PPG 2016-17'!$A:$A,Summary!$A98,'9) PPG 2016-17'!O:O)+SUMIF('10) EFA 2016-17'!$A:$A,Summary!$A98,'10) EFA 2016-17'!N:N)+SUMIF('3) SB - One Off Reserve'!$A:$A,Summary!$A98,'3) SB - One Off Reserve'!L:L)+SUMIF('8) EYB - 2, 3&amp;4 YO'!$A:$A,Summary!$A98,'8) EYB - 2, 3&amp;4 YO'!W:W)</f>
        <v>125246.72631571736</v>
      </c>
      <c r="AC98" s="87">
        <f>SUMIF('1) SB - All Schools ISB '!$C:$C,Summary!$A98,'1) SB - All Schools ISB '!U:U)+SUMIF('2) SB - Growth Fund'!$A:$A,Summary!$A98,'2) SB - Growth Fund'!Q:Q)+SUMIF('4) HNB - Special Sch, AP, ARPs'!$A:$A,Summary!$A98,'4) HNB - Special Sch, AP, ARPs'!Z:Z)+SUMIF('5) HNB - SEN Support Fund'!$A:$A,Summary!$A98,'5) HNB - SEN Support Fund'!V:V)+SUMIF('6) HNB - Mainstream Banding'!$A:$A,Summary!$A98,'6) HNB - Mainstream Banding'!P:P)+SUMIF('7) EYB&amp;HNB - EY High Needs'!$A:$A,Summary!$A98,'7) EYB&amp;HNB - EY High Needs'!L:L)+SUMIF('9) PPG 2016-17'!$A:$A,Summary!$A98,'9) PPG 2016-17'!P:P)+SUMIF('10) EFA 2016-17'!$A:$A,Summary!$A98,'10) EFA 2016-17'!O:O)+SUMIF('3) SB - One Off Reserve'!$A:$A,Summary!$A98,'3) SB - One Off Reserve'!M:M)+SUMIF('8) EYB - 2, 3&amp;4 YO'!$A:$A,Summary!$A98,'8) EYB - 2, 3&amp;4 YO'!X:X)</f>
        <v>125246.72631571736</v>
      </c>
      <c r="AD98" s="87">
        <f>SUMIF('1) SB - All Schools ISB '!$C:$C,Summary!$A98,'1) SB - All Schools ISB '!V:V)+SUMIF('2) SB - Growth Fund'!$A:$A,Summary!$A98,'2) SB - Growth Fund'!R:R)+SUMIF('4) HNB - Special Sch, AP, ARPs'!$A:$A,Summary!$A98,'4) HNB - Special Sch, AP, ARPs'!AA:AA)+SUMIF('5) HNB - SEN Support Fund'!$A:$A,Summary!$A98,'5) HNB - SEN Support Fund'!W:W)+SUMIF('6) HNB - Mainstream Banding'!$A:$A,Summary!$A98,'6) HNB - Mainstream Banding'!Q:Q)+SUMIF('7) EYB&amp;HNB - EY High Needs'!$A:$A,Summary!$A98,'7) EYB&amp;HNB - EY High Needs'!M:M)+SUMIF('9) PPG 2016-17'!$A:$A,Summary!$A98,'9) PPG 2016-17'!Q:Q)+SUMIF('10) EFA 2016-17'!$A:$A,Summary!$A98,'10) EFA 2016-17'!P:P)+SUMIF('3) SB - One Off Reserve'!$A:$A,Summary!$A98,'3) SB - One Off Reserve'!N:N)+SUMIF('8) EYB - 2, 3&amp;4 YO'!$A:$A,Summary!$A98,'8) EYB - 2, 3&amp;4 YO'!Y:Y)</f>
        <v>125246.72631571736</v>
      </c>
      <c r="AE98" s="87">
        <f>SUMIF('1) SB - All Schools ISB '!$C:$C,Summary!$A98,'1) SB - All Schools ISB '!W:W)+SUMIF('2) SB - Growth Fund'!$A:$A,Summary!$A98,'2) SB - Growth Fund'!S:S)+SUMIF('4) HNB - Special Sch, AP, ARPs'!$A:$A,Summary!$A98,'4) HNB - Special Sch, AP, ARPs'!AB:AB)+SUMIF('5) HNB - SEN Support Fund'!$A:$A,Summary!$A98,'5) HNB - SEN Support Fund'!X:X)+SUMIF('6) HNB - Mainstream Banding'!$A:$A,Summary!$A98,'6) HNB - Mainstream Banding'!R:R)+SUMIF('7) EYB&amp;HNB - EY High Needs'!$A:$A,Summary!$A98,'7) EYB&amp;HNB - EY High Needs'!N:N)+SUMIF('9) PPG 2016-17'!$A:$A,Summary!$A98,'9) PPG 2016-17'!R:R)+SUMIF('10) EFA 2016-17'!$A:$A,Summary!$A98,'10) EFA 2016-17'!Q:Q)+SUMIF('3) SB - One Off Reserve'!$A:$A,Summary!$A98,'3) SB - One Off Reserve'!O:O)+SUMIF('8) EYB - 2, 3&amp;4 YO'!$A:$A,Summary!$A98,'8) EYB - 2, 3&amp;4 YO'!Z:Z)</f>
        <v>51572.18142411892</v>
      </c>
      <c r="AG98" s="96">
        <v>1475766.412455718</v>
      </c>
      <c r="AH98" s="223">
        <v>1475766.412455718</v>
      </c>
      <c r="AI98" s="223">
        <f t="shared" si="8"/>
        <v>1475766.412455718</v>
      </c>
      <c r="AJ98" s="56">
        <f t="shared" si="9"/>
        <v>0</v>
      </c>
    </row>
    <row r="99" spans="1:36" ht="15" x14ac:dyDescent="0.25">
      <c r="A99" s="7">
        <v>3074020</v>
      </c>
      <c r="B99" s="37" t="s">
        <v>355</v>
      </c>
      <c r="C99" s="96">
        <f>SUMIF('1) SB - All Schools ISB '!C:C,Summary!A99,'1) SB - All Schools ISB '!K:K)</f>
        <v>6873499.8151706709</v>
      </c>
      <c r="D99" s="41">
        <f>SUMIF('4) HNB - Special Sch, AP, ARPs'!A:A,Summary!A99,'4) HNB - Special Sch, AP, ARPs'!C:C)</f>
        <v>0</v>
      </c>
      <c r="E99" s="90">
        <f t="shared" si="5"/>
        <v>6873499.8151706709</v>
      </c>
      <c r="F99" s="88"/>
      <c r="G99" s="91">
        <f>SUMIF('6) HNB - Mainstream Banding'!A:A,Summary!A99,'6) HNB - Mainstream Banding'!E:E)</f>
        <v>11551</v>
      </c>
      <c r="H99" s="41">
        <f>SUMIF('4) HNB - Special Sch, AP, ARPs'!A:A,Summary!A99,'4) HNB - Special Sch, AP, ARPs'!E:E)+SUMIF('4) HNB - Special Sch, AP, ARPs'!A:A,Summary!A99,'4) HNB - Special Sch, AP, ARPs'!F:F)</f>
        <v>0</v>
      </c>
      <c r="I99" s="41">
        <f>SUMIF('5) HNB - SEN Support Fund'!A:A,Summary!A99,'5) HNB - SEN Support Fund'!L:L)</f>
        <v>0</v>
      </c>
      <c r="J99" s="41"/>
      <c r="K99" s="96">
        <f>SUMIF('8) EYB - 2, 3&amp;4 YO'!A:A,A99,'8) EYB - 2, 3&amp;4 YO'!N:N)</f>
        <v>0</v>
      </c>
      <c r="L99" s="96">
        <f>SUMIF('2) SB - Growth Fund'!A:A,Summary!A99,'2) SB - Growth Fund'!G:G)</f>
        <v>0</v>
      </c>
      <c r="M99" s="96">
        <f>SUMIF('3) SB - One Off Reserve'!A:A,Summary!A99,'3) SB - One Off Reserve'!D:D)</f>
        <v>22104.99920213372</v>
      </c>
      <c r="N99" s="96">
        <f>SUMIF('10) EFA 2016-17'!A:A,Summary!A99,'10) EFA 2016-17'!C:C)</f>
        <v>691466</v>
      </c>
      <c r="O99" s="96">
        <f>SUMIF('10) EFA 2016-17'!A:A,Summary!A99,'10) EFA 2016-17'!D:D)</f>
        <v>25416</v>
      </c>
      <c r="P99" s="96">
        <f>SUMIF('9) PPG 2016-17'!A:A,Summary!A99,'9) PPG 2016-17'!F:F)</f>
        <v>286110</v>
      </c>
      <c r="Q99" s="96">
        <f t="shared" si="6"/>
        <v>1036647.9992021337</v>
      </c>
      <c r="R99" s="88"/>
      <c r="S99" s="96">
        <f t="shared" si="7"/>
        <v>7910147.8143728049</v>
      </c>
      <c r="T99" s="87">
        <f>SUMIF('1) SB - All Schools ISB '!$C:$C,Summary!$A99,'1) SB - All Schools ISB '!L:L)+SUMIF('2) SB - Growth Fund'!$A:$A,Summary!$A99,'2) SB - Growth Fund'!H:H)+SUMIF('4) HNB - Special Sch, AP, ARPs'!$A:$A,Summary!$A99,'4) HNB - Special Sch, AP, ARPs'!Q:Q)+SUMIF('5) HNB - SEN Support Fund'!$A:$A,Summary!$A99,'5) HNB - SEN Support Fund'!M:M)+SUMIF('6) HNB - Mainstream Banding'!$A:$A,Summary!$A99,'6) HNB - Mainstream Banding'!G:G)+SUMIF('7) EYB&amp;HNB - EY High Needs'!$A:$A,Summary!$A99,'7) EYB&amp;HNB - EY High Needs'!C:C)+SUMIF('9) PPG 2016-17'!$A:$A,Summary!$A99,'9) PPG 2016-17'!G:G)+SUMIF('10) EFA 2016-17'!$A:$A,Summary!$A99,'10) EFA 2016-17'!F:F)+SUMIF('3) SB - One Off Reserve'!$A:$A,Summary!$A99,'3) SB - One Off Reserve'!D:D)+SUMIF('8) EYB - 2, 3&amp;4 YO'!$A:$A,Summary!$A99,'8) EYB - 2, 3&amp;4 YO'!O:O)</f>
        <v>929229.92294676101</v>
      </c>
      <c r="U99" s="87">
        <f>SUMIF('1) SB - All Schools ISB '!$C:$C,Summary!$A99,'1) SB - All Schools ISB '!M:M)+SUMIF('2) SB - Growth Fund'!$A:$A,Summary!$A99,'2) SB - Growth Fund'!I:I)+SUMIF('4) HNB - Special Sch, AP, ARPs'!$A:$A,Summary!$A99,'4) HNB - Special Sch, AP, ARPs'!R:R)+SUMIF('5) HNB - SEN Support Fund'!$A:$A,Summary!$A99,'5) HNB - SEN Support Fund'!N:N)+SUMIF('6) HNB - Mainstream Banding'!$A:$A,Summary!$A99,'6) HNB - Mainstream Banding'!H:H)+SUMIF('7) EYB&amp;HNB - EY High Needs'!$A:$A,Summary!$A99,'7) EYB&amp;HNB - EY High Needs'!D:D)+SUMIF('9) PPG 2016-17'!$A:$A,Summary!$A99,'9) PPG 2016-17'!H:H)+SUMIF('10) EFA 2016-17'!$A:$A,Summary!$A99,'10) EFA 2016-17'!G:G)+SUMIF('3) SB - One Off Reserve'!$A:$A,Summary!$A99,'3) SB - One Off Reserve'!E:E)+SUMIF('8) EYB - 2, 3&amp;4 YO'!$A:$A,Summary!$A99,'8) EYB - 2, 3&amp;4 YO'!P:P)</f>
        <v>670483.63928950694</v>
      </c>
      <c r="V99" s="87">
        <f>SUMIF('1) SB - All Schools ISB '!$C:$C,Summary!$A99,'1) SB - All Schools ISB '!N:N)+SUMIF('2) SB - Growth Fund'!$A:$A,Summary!$A99,'2) SB - Growth Fund'!J:J)+SUMIF('4) HNB - Special Sch, AP, ARPs'!$A:$A,Summary!$A99,'4) HNB - Special Sch, AP, ARPs'!S:S)+SUMIF('5) HNB - SEN Support Fund'!$A:$A,Summary!$A99,'5) HNB - SEN Support Fund'!O:O)+SUMIF('6) HNB - Mainstream Banding'!$A:$A,Summary!$A99,'6) HNB - Mainstream Banding'!I:I)+SUMIF('7) EYB&amp;HNB - EY High Needs'!$A:$A,Summary!$A99,'7) EYB&amp;HNB - EY High Needs'!E:E)+SUMIF('9) PPG 2016-17'!$A:$A,Summary!$A99,'9) PPG 2016-17'!I:I)+SUMIF('10) EFA 2016-17'!$A:$A,Summary!$A99,'10) EFA 2016-17'!H:H)+SUMIF('3) SB - One Off Reserve'!$A:$A,Summary!$A99,'3) SB - One Off Reserve'!F:F)+SUMIF('8) EYB - 2, 3&amp;4 YO'!$A:$A,Summary!$A99,'8) EYB - 2, 3&amp;4 YO'!Q:Q)</f>
        <v>670483.63928950694</v>
      </c>
      <c r="W99" s="87">
        <f>SUMIF('1) SB - All Schools ISB '!$C:$C,Summary!$A99,'1) SB - All Schools ISB '!O:O)+SUMIF('2) SB - Growth Fund'!$A:$A,Summary!$A99,'2) SB - Growth Fund'!K:K)+SUMIF('4) HNB - Special Sch, AP, ARPs'!$A:$A,Summary!$A99,'4) HNB - Special Sch, AP, ARPs'!T:T)+SUMIF('5) HNB - SEN Support Fund'!$A:$A,Summary!$A99,'5) HNB - SEN Support Fund'!P:P)+SUMIF('6) HNB - Mainstream Banding'!$A:$A,Summary!$A99,'6) HNB - Mainstream Banding'!J:J)+SUMIF('7) EYB&amp;HNB - EY High Needs'!$A:$A,Summary!$A99,'7) EYB&amp;HNB - EY High Needs'!F:F)+SUMIF('9) PPG 2016-17'!$A:$A,Summary!$A99,'9) PPG 2016-17'!J:J)+SUMIF('10) EFA 2016-17'!$A:$A,Summary!$A99,'10) EFA 2016-17'!I:I)+SUMIF('3) SB - One Off Reserve'!$A:$A,Summary!$A99,'3) SB - One Off Reserve'!G:G)+SUMIF('8) EYB - 2, 3&amp;4 YO'!$A:$A,Summary!$A99,'8) EYB - 2, 3&amp;4 YO'!R:R)</f>
        <v>670483.63928950694</v>
      </c>
      <c r="X99" s="87">
        <f>SUMIF('1) SB - All Schools ISB '!$C:$C,Summary!$A99,'1) SB - All Schools ISB '!P:P)+SUMIF('2) SB - Growth Fund'!$A:$A,Summary!$A99,'2) SB - Growth Fund'!L:L)+SUMIF('4) HNB - Special Sch, AP, ARPs'!$A:$A,Summary!$A99,'4) HNB - Special Sch, AP, ARPs'!U:U)+SUMIF('5) HNB - SEN Support Fund'!$A:$A,Summary!$A99,'5) HNB - SEN Support Fund'!Q:Q)+SUMIF('6) HNB - Mainstream Banding'!$A:$A,Summary!$A99,'6) HNB - Mainstream Banding'!K:K)+SUMIF('7) EYB&amp;HNB - EY High Needs'!$A:$A,Summary!$A99,'7) EYB&amp;HNB - EY High Needs'!G:G)+SUMIF('9) PPG 2016-17'!$A:$A,Summary!$A99,'9) PPG 2016-17'!K:K)+SUMIF('10) EFA 2016-17'!$A:$A,Summary!$A99,'10) EFA 2016-17'!J:J)+SUMIF('3) SB - One Off Reserve'!$A:$A,Summary!$A99,'3) SB - One Off Reserve'!H:H)+SUMIF('8) EYB - 2, 3&amp;4 YO'!$A:$A,Summary!$A99,'8) EYB - 2, 3&amp;4 YO'!S:S)</f>
        <v>670483.63928950694</v>
      </c>
      <c r="Y99" s="87">
        <f>SUMIF('1) SB - All Schools ISB '!$C:$C,Summary!$A99,'1) SB - All Schools ISB '!Q:Q)+SUMIF('2) SB - Growth Fund'!$A:$A,Summary!$A99,'2) SB - Growth Fund'!M:M)+SUMIF('4) HNB - Special Sch, AP, ARPs'!$A:$A,Summary!$A99,'4) HNB - Special Sch, AP, ARPs'!V:V)+SUMIF('5) HNB - SEN Support Fund'!$A:$A,Summary!$A99,'5) HNB - SEN Support Fund'!R:R)+SUMIF('6) HNB - Mainstream Banding'!$A:$A,Summary!$A99,'6) HNB - Mainstream Banding'!L:L)+SUMIF('7) EYB&amp;HNB - EY High Needs'!$A:$A,Summary!$A99,'7) EYB&amp;HNB - EY High Needs'!H:H)+SUMIF('9) PPG 2016-17'!$A:$A,Summary!$A99,'9) PPG 2016-17'!L:L)+SUMIF('10) EFA 2016-17'!$A:$A,Summary!$A99,'10) EFA 2016-17'!K:K)+SUMIF('3) SB - One Off Reserve'!$A:$A,Summary!$A99,'3) SB - One Off Reserve'!I:I)+SUMIF('8) EYB - 2, 3&amp;4 YO'!$A:$A,Summary!$A99,'8) EYB - 2, 3&amp;4 YO'!T:T)</f>
        <v>670483.63928950694</v>
      </c>
      <c r="Z99" s="87">
        <f>SUMIF('1) SB - All Schools ISB '!$C:$C,Summary!$A99,'1) SB - All Schools ISB '!R:R)+SUMIF('2) SB - Growth Fund'!$A:$A,Summary!$A99,'2) SB - Growth Fund'!N:N)+SUMIF('4) HNB - Special Sch, AP, ARPs'!$A:$A,Summary!$A99,'4) HNB - Special Sch, AP, ARPs'!W:W)+SUMIF('5) HNB - SEN Support Fund'!$A:$A,Summary!$A99,'5) HNB - SEN Support Fund'!S:S)+SUMIF('6) HNB - Mainstream Banding'!$A:$A,Summary!$A99,'6) HNB - Mainstream Banding'!M:M)+SUMIF('7) EYB&amp;HNB - EY High Needs'!$A:$A,Summary!$A99,'7) EYB&amp;HNB - EY High Needs'!I:I)+SUMIF('9) PPG 2016-17'!$A:$A,Summary!$A99,'9) PPG 2016-17'!M:M)+SUMIF('10) EFA 2016-17'!$A:$A,Summary!$A99,'10) EFA 2016-17'!L:L)+SUMIF('3) SB - One Off Reserve'!$A:$A,Summary!$A99,'3) SB - One Off Reserve'!J:J)+SUMIF('8) EYB - 2, 3&amp;4 YO'!$A:$A,Summary!$A99,'8) EYB - 2, 3&amp;4 YO'!U:U)</f>
        <v>670483.63928950694</v>
      </c>
      <c r="AA99" s="87">
        <f>SUMIF('1) SB - All Schools ISB '!$C:$C,Summary!$A99,'1) SB - All Schools ISB '!S:S)+SUMIF('2) SB - Growth Fund'!$A:$A,Summary!$A99,'2) SB - Growth Fund'!O:O)+SUMIF('4) HNB - Special Sch, AP, ARPs'!$A:$A,Summary!$A99,'4) HNB - Special Sch, AP, ARPs'!X:X)+SUMIF('5) HNB - SEN Support Fund'!$A:$A,Summary!$A99,'5) HNB - SEN Support Fund'!T:T)+SUMIF('6) HNB - Mainstream Banding'!$A:$A,Summary!$A99,'6) HNB - Mainstream Banding'!N:N)+SUMIF('7) EYB&amp;HNB - EY High Needs'!$A:$A,Summary!$A99,'7) EYB&amp;HNB - EY High Needs'!J:J)+SUMIF('9) PPG 2016-17'!$A:$A,Summary!$A99,'9) PPG 2016-17'!N:N)+SUMIF('10) EFA 2016-17'!$A:$A,Summary!$A99,'10) EFA 2016-17'!M:M)+SUMIF('3) SB - One Off Reserve'!$A:$A,Summary!$A99,'3) SB - One Off Reserve'!K:K)+SUMIF('8) EYB - 2, 3&amp;4 YO'!$A:$A,Summary!$A99,'8) EYB - 2, 3&amp;4 YO'!V:V)</f>
        <v>670483.63928950694</v>
      </c>
      <c r="AB99" s="87">
        <f>SUMIF('1) SB - All Schools ISB '!$C:$C,Summary!$A99,'1) SB - All Schools ISB '!T:T)+SUMIF('2) SB - Growth Fund'!$A:$A,Summary!$A99,'2) SB - Growth Fund'!P:P)+SUMIF('4) HNB - Special Sch, AP, ARPs'!$A:$A,Summary!$A99,'4) HNB - Special Sch, AP, ARPs'!Y:Y)+SUMIF('5) HNB - SEN Support Fund'!$A:$A,Summary!$A99,'5) HNB - SEN Support Fund'!U:U)+SUMIF('6) HNB - Mainstream Banding'!$A:$A,Summary!$A99,'6) HNB - Mainstream Banding'!O:O)+SUMIF('7) EYB&amp;HNB - EY High Needs'!$A:$A,Summary!$A99,'7) EYB&amp;HNB - EY High Needs'!K:K)+SUMIF('9) PPG 2016-17'!$A:$A,Summary!$A99,'9) PPG 2016-17'!O:O)+SUMIF('10) EFA 2016-17'!$A:$A,Summary!$A99,'10) EFA 2016-17'!N:N)+SUMIF('3) SB - One Off Reserve'!$A:$A,Summary!$A99,'3) SB - One Off Reserve'!L:L)+SUMIF('8) EYB - 2, 3&amp;4 YO'!$A:$A,Summary!$A99,'8) EYB - 2, 3&amp;4 YO'!W:W)</f>
        <v>670483.63928950694</v>
      </c>
      <c r="AC99" s="87">
        <f>SUMIF('1) SB - All Schools ISB '!$C:$C,Summary!$A99,'1) SB - All Schools ISB '!U:U)+SUMIF('2) SB - Growth Fund'!$A:$A,Summary!$A99,'2) SB - Growth Fund'!Q:Q)+SUMIF('4) HNB - Special Sch, AP, ARPs'!$A:$A,Summary!$A99,'4) HNB - Special Sch, AP, ARPs'!Z:Z)+SUMIF('5) HNB - SEN Support Fund'!$A:$A,Summary!$A99,'5) HNB - SEN Support Fund'!V:V)+SUMIF('6) HNB - Mainstream Banding'!$A:$A,Summary!$A99,'6) HNB - Mainstream Banding'!P:P)+SUMIF('7) EYB&amp;HNB - EY High Needs'!$A:$A,Summary!$A99,'7) EYB&amp;HNB - EY High Needs'!L:L)+SUMIF('9) PPG 2016-17'!$A:$A,Summary!$A99,'9) PPG 2016-17'!P:P)+SUMIF('10) EFA 2016-17'!$A:$A,Summary!$A99,'10) EFA 2016-17'!O:O)+SUMIF('3) SB - One Off Reserve'!$A:$A,Summary!$A99,'3) SB - One Off Reserve'!M:M)+SUMIF('8) EYB - 2, 3&amp;4 YO'!$A:$A,Summary!$A99,'8) EYB - 2, 3&amp;4 YO'!X:X)</f>
        <v>670483.63928950694</v>
      </c>
      <c r="AD99" s="87">
        <f>SUMIF('1) SB - All Schools ISB '!$C:$C,Summary!$A99,'1) SB - All Schools ISB '!V:V)+SUMIF('2) SB - Growth Fund'!$A:$A,Summary!$A99,'2) SB - Growth Fund'!R:R)+SUMIF('4) HNB - Special Sch, AP, ARPs'!$A:$A,Summary!$A99,'4) HNB - Special Sch, AP, ARPs'!AA:AA)+SUMIF('5) HNB - SEN Support Fund'!$A:$A,Summary!$A99,'5) HNB - SEN Support Fund'!W:W)+SUMIF('6) HNB - Mainstream Banding'!$A:$A,Summary!$A99,'6) HNB - Mainstream Banding'!Q:Q)+SUMIF('7) EYB&amp;HNB - EY High Needs'!$A:$A,Summary!$A99,'7) EYB&amp;HNB - EY High Needs'!M:M)+SUMIF('9) PPG 2016-17'!$A:$A,Summary!$A99,'9) PPG 2016-17'!Q:Q)+SUMIF('10) EFA 2016-17'!$A:$A,Summary!$A99,'10) EFA 2016-17'!P:P)+SUMIF('3) SB - One Off Reserve'!$A:$A,Summary!$A99,'3) SB - One Off Reserve'!N:N)+SUMIF('8) EYB - 2, 3&amp;4 YO'!$A:$A,Summary!$A99,'8) EYB - 2, 3&amp;4 YO'!Y:Y)</f>
        <v>670483.63928950694</v>
      </c>
      <c r="AE99" s="87">
        <f>SUMIF('1) SB - All Schools ISB '!$C:$C,Summary!$A99,'1) SB - All Schools ISB '!W:W)+SUMIF('2) SB - Growth Fund'!$A:$A,Summary!$A99,'2) SB - Growth Fund'!S:S)+SUMIF('4) HNB - Special Sch, AP, ARPs'!$A:$A,Summary!$A99,'4) HNB - Special Sch, AP, ARPs'!AB:AB)+SUMIF('5) HNB - SEN Support Fund'!$A:$A,Summary!$A99,'5) HNB - SEN Support Fund'!X:X)+SUMIF('6) HNB - Mainstream Banding'!$A:$A,Summary!$A99,'6) HNB - Mainstream Banding'!R:R)+SUMIF('7) EYB&amp;HNB - EY High Needs'!$A:$A,Summary!$A99,'7) EYB&amp;HNB - EY High Needs'!N:N)+SUMIF('9) PPG 2016-17'!$A:$A,Summary!$A99,'9) PPG 2016-17'!R:R)+SUMIF('10) EFA 2016-17'!$A:$A,Summary!$A99,'10) EFA 2016-17'!Q:Q)+SUMIF('3) SB - One Off Reserve'!$A:$A,Summary!$A99,'3) SB - One Off Reserve'!O:O)+SUMIF('8) EYB - 2, 3&amp;4 YO'!$A:$A,Summary!$A99,'8) EYB - 2, 3&amp;4 YO'!Z:Z)</f>
        <v>276081.49853097351</v>
      </c>
      <c r="AG99" s="96">
        <v>7910147.8143728049</v>
      </c>
      <c r="AH99" s="223">
        <v>7910147.8143728049</v>
      </c>
      <c r="AI99" s="223">
        <f t="shared" si="8"/>
        <v>7910147.8143728049</v>
      </c>
      <c r="AJ99" s="56">
        <f t="shared" si="9"/>
        <v>0</v>
      </c>
    </row>
    <row r="100" spans="1:36" ht="15" x14ac:dyDescent="0.25">
      <c r="A100" s="7">
        <v>3072071</v>
      </c>
      <c r="B100" s="37" t="s">
        <v>356</v>
      </c>
      <c r="C100" s="96">
        <f>SUMIF('1) SB - All Schools ISB '!C:C,Summary!A100,'1) SB - All Schools ISB '!K:K)</f>
        <v>2528823.5140414098</v>
      </c>
      <c r="D100" s="41">
        <f>SUMIF('4) HNB - Special Sch, AP, ARPs'!A:A,Summary!A100,'4) HNB - Special Sch, AP, ARPs'!C:C)</f>
        <v>77500</v>
      </c>
      <c r="E100" s="90">
        <f t="shared" si="5"/>
        <v>2606323.5140414098</v>
      </c>
      <c r="F100" s="88"/>
      <c r="G100" s="91">
        <f>SUMIF('6) HNB - Mainstream Banding'!A:A,Summary!A100,'6) HNB - Mainstream Banding'!E:E)</f>
        <v>40001.020000000004</v>
      </c>
      <c r="H100" s="41" t="s">
        <v>470</v>
      </c>
      <c r="I100" s="41">
        <f>SUMIF('5) HNB - SEN Support Fund'!A:A,Summary!A100,'5) HNB - SEN Support Fund'!L:L)</f>
        <v>0</v>
      </c>
      <c r="J100" s="41"/>
      <c r="K100" s="96">
        <f>SUMIF('8) EYB - 2, 3&amp;4 YO'!A:A,A100,'8) EYB - 2, 3&amp;4 YO'!N:N)</f>
        <v>132654</v>
      </c>
      <c r="L100" s="96">
        <f>SUMIF('2) SB - Growth Fund'!A:A,Summary!A100,'2) SB - Growth Fund'!G:G)</f>
        <v>60100</v>
      </c>
      <c r="M100" s="96">
        <f>SUMIF('3) SB - One Off Reserve'!A:A,Summary!A100,'3) SB - One Off Reserve'!D:D)</f>
        <v>5966.6719857751841</v>
      </c>
      <c r="N100" s="96">
        <f>SUMIF('10) EFA 2016-17'!A:A,Summary!A100,'10) EFA 2016-17'!C:C)</f>
        <v>0</v>
      </c>
      <c r="O100" s="96">
        <f>SUMIF('10) EFA 2016-17'!A:A,Summary!A100,'10) EFA 2016-17'!D:D)</f>
        <v>0</v>
      </c>
      <c r="P100" s="96">
        <f>SUMIF('9) PPG 2016-17'!A:A,Summary!A100,'9) PPG 2016-17'!F:F)</f>
        <v>216480</v>
      </c>
      <c r="Q100" s="96">
        <f t="shared" si="6"/>
        <v>455201.69198577519</v>
      </c>
      <c r="R100" s="88"/>
      <c r="S100" s="96">
        <f t="shared" si="7"/>
        <v>3061525.2060271851</v>
      </c>
      <c r="T100" s="87">
        <f>SUMIF('1) SB - All Schools ISB '!$C:$C,Summary!$A100,'1) SB - All Schools ISB '!L:L)+SUMIF('2) SB - Growth Fund'!$A:$A,Summary!$A100,'2) SB - Growth Fund'!H:H)+SUMIF('4) HNB - Special Sch, AP, ARPs'!$A:$A,Summary!$A100,'4) HNB - Special Sch, AP, ARPs'!Q:Q)+SUMIF('5) HNB - SEN Support Fund'!$A:$A,Summary!$A100,'5) HNB - SEN Support Fund'!M:M)+SUMIF('6) HNB - Mainstream Banding'!$A:$A,Summary!$A100,'6) HNB - Mainstream Banding'!G:G)+SUMIF('7) EYB&amp;HNB - EY High Needs'!$A:$A,Summary!$A100,'7) EYB&amp;HNB - EY High Needs'!C:C)+SUMIF('9) PPG 2016-17'!$A:$A,Summary!$A100,'9) PPG 2016-17'!G:G)+SUMIF('10) EFA 2016-17'!$A:$A,Summary!$A100,'10) EFA 2016-17'!F:F)+SUMIF('3) SB - One Off Reserve'!$A:$A,Summary!$A100,'3) SB - One Off Reserve'!D:D)+SUMIF('8) EYB - 2, 3&amp;4 YO'!$A:$A,Summary!$A100,'8) EYB - 2, 3&amp;4 YO'!O:O)</f>
        <v>479131.90340053733</v>
      </c>
      <c r="U100" s="87">
        <f>SUMIF('1) SB - All Schools ISB '!$C:$C,Summary!$A100,'1) SB - All Schools ISB '!M:M)+SUMIF('2) SB - Growth Fund'!$A:$A,Summary!$A100,'2) SB - Growth Fund'!I:I)+SUMIF('4) HNB - Special Sch, AP, ARPs'!$A:$A,Summary!$A100,'4) HNB - Special Sch, AP, ARPs'!R:R)+SUMIF('5) HNB - SEN Support Fund'!$A:$A,Summary!$A100,'5) HNB - SEN Support Fund'!N:N)+SUMIF('6) HNB - Mainstream Banding'!$A:$A,Summary!$A100,'6) HNB - Mainstream Banding'!H:H)+SUMIF('7) EYB&amp;HNB - EY High Needs'!$A:$A,Summary!$A100,'7) EYB&amp;HNB - EY High Needs'!D:D)+SUMIF('9) PPG 2016-17'!$A:$A,Summary!$A100,'9) PPG 2016-17'!H:H)+SUMIF('10) EFA 2016-17'!$A:$A,Summary!$A100,'10) EFA 2016-17'!G:G)+SUMIF('3) SB - One Off Reserve'!$A:$A,Summary!$A100,'3) SB - One Off Reserve'!E:E)+SUMIF('8) EYB - 2, 3&amp;4 YO'!$A:$A,Summary!$A100,'8) EYB - 2, 3&amp;4 YO'!P:P)</f>
        <v>248026.47539351988</v>
      </c>
      <c r="V100" s="87">
        <f>SUMIF('1) SB - All Schools ISB '!$C:$C,Summary!$A100,'1) SB - All Schools ISB '!N:N)+SUMIF('2) SB - Growth Fund'!$A:$A,Summary!$A100,'2) SB - Growth Fund'!J:J)+SUMIF('4) HNB - Special Sch, AP, ARPs'!$A:$A,Summary!$A100,'4) HNB - Special Sch, AP, ARPs'!S:S)+SUMIF('5) HNB - SEN Support Fund'!$A:$A,Summary!$A100,'5) HNB - SEN Support Fund'!O:O)+SUMIF('6) HNB - Mainstream Banding'!$A:$A,Summary!$A100,'6) HNB - Mainstream Banding'!I:I)+SUMIF('7) EYB&amp;HNB - EY High Needs'!$A:$A,Summary!$A100,'7) EYB&amp;HNB - EY High Needs'!E:E)+SUMIF('9) PPG 2016-17'!$A:$A,Summary!$A100,'9) PPG 2016-17'!I:I)+SUMIF('10) EFA 2016-17'!$A:$A,Summary!$A100,'10) EFA 2016-17'!H:H)+SUMIF('3) SB - One Off Reserve'!$A:$A,Summary!$A100,'3) SB - One Off Reserve'!F:F)+SUMIF('8) EYB - 2, 3&amp;4 YO'!$A:$A,Summary!$A100,'8) EYB - 2, 3&amp;4 YO'!Q:Q)</f>
        <v>248026.47539351988</v>
      </c>
      <c r="W100" s="87">
        <f>SUMIF('1) SB - All Schools ISB '!$C:$C,Summary!$A100,'1) SB - All Schools ISB '!O:O)+SUMIF('2) SB - Growth Fund'!$A:$A,Summary!$A100,'2) SB - Growth Fund'!K:K)+SUMIF('4) HNB - Special Sch, AP, ARPs'!$A:$A,Summary!$A100,'4) HNB - Special Sch, AP, ARPs'!T:T)+SUMIF('5) HNB - SEN Support Fund'!$A:$A,Summary!$A100,'5) HNB - SEN Support Fund'!P:P)+SUMIF('6) HNB - Mainstream Banding'!$A:$A,Summary!$A100,'6) HNB - Mainstream Banding'!J:J)+SUMIF('7) EYB&amp;HNB - EY High Needs'!$A:$A,Summary!$A100,'7) EYB&amp;HNB - EY High Needs'!F:F)+SUMIF('9) PPG 2016-17'!$A:$A,Summary!$A100,'9) PPG 2016-17'!J:J)+SUMIF('10) EFA 2016-17'!$A:$A,Summary!$A100,'10) EFA 2016-17'!I:I)+SUMIF('3) SB - One Off Reserve'!$A:$A,Summary!$A100,'3) SB - One Off Reserve'!G:G)+SUMIF('8) EYB - 2, 3&amp;4 YO'!$A:$A,Summary!$A100,'8) EYB - 2, 3&amp;4 YO'!R:R)</f>
        <v>248026.47539351988</v>
      </c>
      <c r="X100" s="87">
        <f>SUMIF('1) SB - All Schools ISB '!$C:$C,Summary!$A100,'1) SB - All Schools ISB '!P:P)+SUMIF('2) SB - Growth Fund'!$A:$A,Summary!$A100,'2) SB - Growth Fund'!L:L)+SUMIF('4) HNB - Special Sch, AP, ARPs'!$A:$A,Summary!$A100,'4) HNB - Special Sch, AP, ARPs'!U:U)+SUMIF('5) HNB - SEN Support Fund'!$A:$A,Summary!$A100,'5) HNB - SEN Support Fund'!Q:Q)+SUMIF('6) HNB - Mainstream Banding'!$A:$A,Summary!$A100,'6) HNB - Mainstream Banding'!K:K)+SUMIF('7) EYB&amp;HNB - EY High Needs'!$A:$A,Summary!$A100,'7) EYB&amp;HNB - EY High Needs'!G:G)+SUMIF('9) PPG 2016-17'!$A:$A,Summary!$A100,'9) PPG 2016-17'!K:K)+SUMIF('10) EFA 2016-17'!$A:$A,Summary!$A100,'10) EFA 2016-17'!J:J)+SUMIF('3) SB - One Off Reserve'!$A:$A,Summary!$A100,'3) SB - One Off Reserve'!H:H)+SUMIF('8) EYB - 2, 3&amp;4 YO'!$A:$A,Summary!$A100,'8) EYB - 2, 3&amp;4 YO'!S:S)</f>
        <v>248026.47539351988</v>
      </c>
      <c r="Y100" s="87">
        <f>SUMIF('1) SB - All Schools ISB '!$C:$C,Summary!$A100,'1) SB - All Schools ISB '!Q:Q)+SUMIF('2) SB - Growth Fund'!$A:$A,Summary!$A100,'2) SB - Growth Fund'!M:M)+SUMIF('4) HNB - Special Sch, AP, ARPs'!$A:$A,Summary!$A100,'4) HNB - Special Sch, AP, ARPs'!V:V)+SUMIF('5) HNB - SEN Support Fund'!$A:$A,Summary!$A100,'5) HNB - SEN Support Fund'!R:R)+SUMIF('6) HNB - Mainstream Banding'!$A:$A,Summary!$A100,'6) HNB - Mainstream Banding'!L:L)+SUMIF('7) EYB&amp;HNB - EY High Needs'!$A:$A,Summary!$A100,'7) EYB&amp;HNB - EY High Needs'!H:H)+SUMIF('9) PPG 2016-17'!$A:$A,Summary!$A100,'9) PPG 2016-17'!L:L)+SUMIF('10) EFA 2016-17'!$A:$A,Summary!$A100,'10) EFA 2016-17'!K:K)+SUMIF('3) SB - One Off Reserve'!$A:$A,Summary!$A100,'3) SB - One Off Reserve'!I:I)+SUMIF('8) EYB - 2, 3&amp;4 YO'!$A:$A,Summary!$A100,'8) EYB - 2, 3&amp;4 YO'!T:T)</f>
        <v>248026.47539351988</v>
      </c>
      <c r="Z100" s="87">
        <f>SUMIF('1) SB - All Schools ISB '!$C:$C,Summary!$A100,'1) SB - All Schools ISB '!R:R)+SUMIF('2) SB - Growth Fund'!$A:$A,Summary!$A100,'2) SB - Growth Fund'!N:N)+SUMIF('4) HNB - Special Sch, AP, ARPs'!$A:$A,Summary!$A100,'4) HNB - Special Sch, AP, ARPs'!W:W)+SUMIF('5) HNB - SEN Support Fund'!$A:$A,Summary!$A100,'5) HNB - SEN Support Fund'!S:S)+SUMIF('6) HNB - Mainstream Banding'!$A:$A,Summary!$A100,'6) HNB - Mainstream Banding'!M:M)+SUMIF('7) EYB&amp;HNB - EY High Needs'!$A:$A,Summary!$A100,'7) EYB&amp;HNB - EY High Needs'!I:I)+SUMIF('9) PPG 2016-17'!$A:$A,Summary!$A100,'9) PPG 2016-17'!M:M)+SUMIF('10) EFA 2016-17'!$A:$A,Summary!$A100,'10) EFA 2016-17'!L:L)+SUMIF('3) SB - One Off Reserve'!$A:$A,Summary!$A100,'3) SB - One Off Reserve'!J:J)+SUMIF('8) EYB - 2, 3&amp;4 YO'!$A:$A,Summary!$A100,'8) EYB - 2, 3&amp;4 YO'!U:U)</f>
        <v>248026.47539351988</v>
      </c>
      <c r="AA100" s="87">
        <f>SUMIF('1) SB - All Schools ISB '!$C:$C,Summary!$A100,'1) SB - All Schools ISB '!S:S)+SUMIF('2) SB - Growth Fund'!$A:$A,Summary!$A100,'2) SB - Growth Fund'!O:O)+SUMIF('4) HNB - Special Sch, AP, ARPs'!$A:$A,Summary!$A100,'4) HNB - Special Sch, AP, ARPs'!X:X)+SUMIF('5) HNB - SEN Support Fund'!$A:$A,Summary!$A100,'5) HNB - SEN Support Fund'!T:T)+SUMIF('6) HNB - Mainstream Banding'!$A:$A,Summary!$A100,'6) HNB - Mainstream Banding'!N:N)+SUMIF('7) EYB&amp;HNB - EY High Needs'!$A:$A,Summary!$A100,'7) EYB&amp;HNB - EY High Needs'!J:J)+SUMIF('9) PPG 2016-17'!$A:$A,Summary!$A100,'9) PPG 2016-17'!N:N)+SUMIF('10) EFA 2016-17'!$A:$A,Summary!$A100,'10) EFA 2016-17'!M:M)+SUMIF('3) SB - One Off Reserve'!$A:$A,Summary!$A100,'3) SB - One Off Reserve'!K:K)+SUMIF('8) EYB - 2, 3&amp;4 YO'!$A:$A,Summary!$A100,'8) EYB - 2, 3&amp;4 YO'!V:V)</f>
        <v>248026.47539351988</v>
      </c>
      <c r="AB100" s="87">
        <f>SUMIF('1) SB - All Schools ISB '!$C:$C,Summary!$A100,'1) SB - All Schools ISB '!T:T)+SUMIF('2) SB - Growth Fund'!$A:$A,Summary!$A100,'2) SB - Growth Fund'!P:P)+SUMIF('4) HNB - Special Sch, AP, ARPs'!$A:$A,Summary!$A100,'4) HNB - Special Sch, AP, ARPs'!Y:Y)+SUMIF('5) HNB - SEN Support Fund'!$A:$A,Summary!$A100,'5) HNB - SEN Support Fund'!U:U)+SUMIF('6) HNB - Mainstream Banding'!$A:$A,Summary!$A100,'6) HNB - Mainstream Banding'!O:O)+SUMIF('7) EYB&amp;HNB - EY High Needs'!$A:$A,Summary!$A100,'7) EYB&amp;HNB - EY High Needs'!K:K)+SUMIF('9) PPG 2016-17'!$A:$A,Summary!$A100,'9) PPG 2016-17'!O:O)+SUMIF('10) EFA 2016-17'!$A:$A,Summary!$A100,'10) EFA 2016-17'!N:N)+SUMIF('3) SB - One Off Reserve'!$A:$A,Summary!$A100,'3) SB - One Off Reserve'!L:L)+SUMIF('8) EYB - 2, 3&amp;4 YO'!$A:$A,Summary!$A100,'8) EYB - 2, 3&amp;4 YO'!W:W)</f>
        <v>248026.47539351988</v>
      </c>
      <c r="AC100" s="87">
        <f>SUMIF('1) SB - All Schools ISB '!$C:$C,Summary!$A100,'1) SB - All Schools ISB '!U:U)+SUMIF('2) SB - Growth Fund'!$A:$A,Summary!$A100,'2) SB - Growth Fund'!Q:Q)+SUMIF('4) HNB - Special Sch, AP, ARPs'!$A:$A,Summary!$A100,'4) HNB - Special Sch, AP, ARPs'!Z:Z)+SUMIF('5) HNB - SEN Support Fund'!$A:$A,Summary!$A100,'5) HNB - SEN Support Fund'!V:V)+SUMIF('6) HNB - Mainstream Banding'!$A:$A,Summary!$A100,'6) HNB - Mainstream Banding'!P:P)+SUMIF('7) EYB&amp;HNB - EY High Needs'!$A:$A,Summary!$A100,'7) EYB&amp;HNB - EY High Needs'!L:L)+SUMIF('9) PPG 2016-17'!$A:$A,Summary!$A100,'9) PPG 2016-17'!P:P)+SUMIF('10) EFA 2016-17'!$A:$A,Summary!$A100,'10) EFA 2016-17'!O:O)+SUMIF('3) SB - One Off Reserve'!$A:$A,Summary!$A100,'3) SB - One Off Reserve'!M:M)+SUMIF('8) EYB - 2, 3&amp;4 YO'!$A:$A,Summary!$A100,'8) EYB - 2, 3&amp;4 YO'!X:X)</f>
        <v>248026.47539351988</v>
      </c>
      <c r="AD100" s="87">
        <f>SUMIF('1) SB - All Schools ISB '!$C:$C,Summary!$A100,'1) SB - All Schools ISB '!V:V)+SUMIF('2) SB - Growth Fund'!$A:$A,Summary!$A100,'2) SB - Growth Fund'!R:R)+SUMIF('4) HNB - Special Sch, AP, ARPs'!$A:$A,Summary!$A100,'4) HNB - Special Sch, AP, ARPs'!AA:AA)+SUMIF('5) HNB - SEN Support Fund'!$A:$A,Summary!$A100,'5) HNB - SEN Support Fund'!W:W)+SUMIF('6) HNB - Mainstream Banding'!$A:$A,Summary!$A100,'6) HNB - Mainstream Banding'!Q:Q)+SUMIF('7) EYB&amp;HNB - EY High Needs'!$A:$A,Summary!$A100,'7) EYB&amp;HNB - EY High Needs'!M:M)+SUMIF('9) PPG 2016-17'!$A:$A,Summary!$A100,'9) PPG 2016-17'!Q:Q)+SUMIF('10) EFA 2016-17'!$A:$A,Summary!$A100,'10) EFA 2016-17'!P:P)+SUMIF('3) SB - One Off Reserve'!$A:$A,Summary!$A100,'3) SB - One Off Reserve'!N:N)+SUMIF('8) EYB - 2, 3&amp;4 YO'!$A:$A,Summary!$A100,'8) EYB - 2, 3&amp;4 YO'!Y:Y)</f>
        <v>248026.47539351988</v>
      </c>
      <c r="AE100" s="87">
        <f>SUMIF('1) SB - All Schools ISB '!$C:$C,Summary!$A100,'1) SB - All Schools ISB '!W:W)+SUMIF('2) SB - Growth Fund'!$A:$A,Summary!$A100,'2) SB - Growth Fund'!S:S)+SUMIF('4) HNB - Special Sch, AP, ARPs'!$A:$A,Summary!$A100,'4) HNB - Special Sch, AP, ARPs'!AB:AB)+SUMIF('5) HNB - SEN Support Fund'!$A:$A,Summary!$A100,'5) HNB - SEN Support Fund'!X:X)+SUMIF('6) HNB - Mainstream Banding'!$A:$A,Summary!$A100,'6) HNB - Mainstream Banding'!R:R)+SUMIF('7) EYB&amp;HNB - EY High Needs'!$A:$A,Summary!$A100,'7) EYB&amp;HNB - EY High Needs'!N:N)+SUMIF('9) PPG 2016-17'!$A:$A,Summary!$A100,'9) PPG 2016-17'!R:R)+SUMIF('10) EFA 2016-17'!$A:$A,Summary!$A100,'10) EFA 2016-17'!Q:Q)+SUMIF('3) SB - One Off Reserve'!$A:$A,Summary!$A100,'3) SB - One Off Reserve'!O:O)+SUMIF('8) EYB - 2, 3&amp;4 YO'!$A:$A,Summary!$A100,'8) EYB - 2, 3&amp;4 YO'!Z:Z)</f>
        <v>102128.54869144937</v>
      </c>
      <c r="AG100" s="96">
        <v>3061525.2060271851</v>
      </c>
      <c r="AH100" s="223">
        <v>3061525.2060271851</v>
      </c>
      <c r="AI100" s="223">
        <f t="shared" si="8"/>
        <v>3061525.2060271851</v>
      </c>
      <c r="AJ100" s="56">
        <f t="shared" si="9"/>
        <v>0</v>
      </c>
    </row>
    <row r="101" spans="1:36" ht="15" x14ac:dyDescent="0.25">
      <c r="A101" s="7">
        <v>3072067</v>
      </c>
      <c r="B101" s="37" t="s">
        <v>357</v>
      </c>
      <c r="C101" s="96">
        <f>SUMIF('1) SB - All Schools ISB '!C:C,Summary!A101,'1) SB - All Schools ISB '!K:K)</f>
        <v>1683676.764822874</v>
      </c>
      <c r="D101" s="41">
        <f>SUMIF('4) HNB - Special Sch, AP, ARPs'!A:A,Summary!A101,'4) HNB - Special Sch, AP, ARPs'!C:C)</f>
        <v>0</v>
      </c>
      <c r="E101" s="90">
        <f t="shared" si="5"/>
        <v>1683676.764822874</v>
      </c>
      <c r="F101" s="88"/>
      <c r="G101" s="91">
        <f>SUMIF('6) HNB - Mainstream Banding'!A:A,Summary!A101,'6) HNB - Mainstream Banding'!E:E)</f>
        <v>32623</v>
      </c>
      <c r="H101" s="41">
        <f>SUMIF('4) HNB - Special Sch, AP, ARPs'!A:A,Summary!A101,'4) HNB - Special Sch, AP, ARPs'!E:E)+SUMIF('4) HNB - Special Sch, AP, ARPs'!A:A,Summary!A101,'4) HNB - Special Sch, AP, ARPs'!F:F)</f>
        <v>0</v>
      </c>
      <c r="I101" s="41">
        <f>SUMIF('5) HNB - SEN Support Fund'!A:A,Summary!A101,'5) HNB - SEN Support Fund'!L:L)</f>
        <v>0</v>
      </c>
      <c r="J101" s="41"/>
      <c r="K101" s="96">
        <f>SUMIF('8) EYB - 2, 3&amp;4 YO'!A:A,A101,'8) EYB - 2, 3&amp;4 YO'!N:N)</f>
        <v>127117</v>
      </c>
      <c r="L101" s="96">
        <f>SUMIF('2) SB - Growth Fund'!A:A,Summary!A101,'2) SB - Growth Fund'!G:G)</f>
        <v>60100</v>
      </c>
      <c r="M101" s="96">
        <f>SUMIF('3) SB - One Off Reserve'!A:A,Summary!A101,'3) SB - One Off Reserve'!D:D)</f>
        <v>3649.2123920031004</v>
      </c>
      <c r="N101" s="96">
        <f>SUMIF('10) EFA 2016-17'!A:A,Summary!A101,'10) EFA 2016-17'!C:C)</f>
        <v>0</v>
      </c>
      <c r="O101" s="96">
        <f>SUMIF('10) EFA 2016-17'!A:A,Summary!A101,'10) EFA 2016-17'!D:D)</f>
        <v>0</v>
      </c>
      <c r="P101" s="96">
        <f>SUMIF('9) PPG 2016-17'!A:A,Summary!A101,'9) PPG 2016-17'!F:F)</f>
        <v>117480</v>
      </c>
      <c r="Q101" s="96">
        <f t="shared" si="6"/>
        <v>340969.2123920031</v>
      </c>
      <c r="R101" s="88"/>
      <c r="S101" s="96">
        <f t="shared" si="7"/>
        <v>2024645.977214877</v>
      </c>
      <c r="T101" s="87">
        <f>SUMIF('1) SB - All Schools ISB '!$C:$C,Summary!$A101,'1) SB - All Schools ISB '!L:L)+SUMIF('2) SB - Growth Fund'!$A:$A,Summary!$A101,'2) SB - Growth Fund'!H:H)+SUMIF('4) HNB - Special Sch, AP, ARPs'!$A:$A,Summary!$A101,'4) HNB - Special Sch, AP, ARPs'!Q:Q)+SUMIF('5) HNB - SEN Support Fund'!$A:$A,Summary!$A101,'5) HNB - SEN Support Fund'!M:M)+SUMIF('6) HNB - Mainstream Banding'!$A:$A,Summary!$A101,'6) HNB - Mainstream Banding'!G:G)+SUMIF('7) EYB&amp;HNB - EY High Needs'!$A:$A,Summary!$A101,'7) EYB&amp;HNB - EY High Needs'!C:C)+SUMIF('9) PPG 2016-17'!$A:$A,Summary!$A101,'9) PPG 2016-17'!G:G)+SUMIF('10) EFA 2016-17'!$A:$A,Summary!$A101,'10) EFA 2016-17'!F:F)+SUMIF('3) SB - One Off Reserve'!$A:$A,Summary!$A101,'3) SB - One Off Reserve'!D:D)+SUMIF('8) EYB - 2, 3&amp;4 YO'!$A:$A,Summary!$A101,'8) EYB - 2, 3&amp;4 YO'!O:O)</f>
        <v>289252.34034663363</v>
      </c>
      <c r="U101" s="87">
        <f>SUMIF('1) SB - All Schools ISB '!$C:$C,Summary!$A101,'1) SB - All Schools ISB '!M:M)+SUMIF('2) SB - Growth Fund'!$A:$A,Summary!$A101,'2) SB - Growth Fund'!I:I)+SUMIF('4) HNB - Special Sch, AP, ARPs'!$A:$A,Summary!$A101,'4) HNB - Special Sch, AP, ARPs'!R:R)+SUMIF('5) HNB - SEN Support Fund'!$A:$A,Summary!$A101,'5) HNB - SEN Support Fund'!N:N)+SUMIF('6) HNB - Mainstream Banding'!$A:$A,Summary!$A101,'6) HNB - Mainstream Banding'!H:H)+SUMIF('7) EYB&amp;HNB - EY High Needs'!$A:$A,Summary!$A101,'7) EYB&amp;HNB - EY High Needs'!D:D)+SUMIF('9) PPG 2016-17'!$A:$A,Summary!$A101,'9) PPG 2016-17'!H:H)+SUMIF('10) EFA 2016-17'!$A:$A,Summary!$A101,'10) EFA 2016-17'!G:G)+SUMIF('3) SB - One Off Reserve'!$A:$A,Summary!$A101,'3) SB - One Off Reserve'!E:E)+SUMIF('8) EYB - 2, 3&amp;4 YO'!$A:$A,Summary!$A101,'8) EYB - 2, 3&amp;4 YO'!P:P)</f>
        <v>166676.22500994429</v>
      </c>
      <c r="V101" s="87">
        <f>SUMIF('1) SB - All Schools ISB '!$C:$C,Summary!$A101,'1) SB - All Schools ISB '!N:N)+SUMIF('2) SB - Growth Fund'!$A:$A,Summary!$A101,'2) SB - Growth Fund'!J:J)+SUMIF('4) HNB - Special Sch, AP, ARPs'!$A:$A,Summary!$A101,'4) HNB - Special Sch, AP, ARPs'!S:S)+SUMIF('5) HNB - SEN Support Fund'!$A:$A,Summary!$A101,'5) HNB - SEN Support Fund'!O:O)+SUMIF('6) HNB - Mainstream Banding'!$A:$A,Summary!$A101,'6) HNB - Mainstream Banding'!I:I)+SUMIF('7) EYB&amp;HNB - EY High Needs'!$A:$A,Summary!$A101,'7) EYB&amp;HNB - EY High Needs'!E:E)+SUMIF('9) PPG 2016-17'!$A:$A,Summary!$A101,'9) PPG 2016-17'!I:I)+SUMIF('10) EFA 2016-17'!$A:$A,Summary!$A101,'10) EFA 2016-17'!H:H)+SUMIF('3) SB - One Off Reserve'!$A:$A,Summary!$A101,'3) SB - One Off Reserve'!F:F)+SUMIF('8) EYB - 2, 3&amp;4 YO'!$A:$A,Summary!$A101,'8) EYB - 2, 3&amp;4 YO'!Q:Q)</f>
        <v>166676.22500994429</v>
      </c>
      <c r="W101" s="87">
        <f>SUMIF('1) SB - All Schools ISB '!$C:$C,Summary!$A101,'1) SB - All Schools ISB '!O:O)+SUMIF('2) SB - Growth Fund'!$A:$A,Summary!$A101,'2) SB - Growth Fund'!K:K)+SUMIF('4) HNB - Special Sch, AP, ARPs'!$A:$A,Summary!$A101,'4) HNB - Special Sch, AP, ARPs'!T:T)+SUMIF('5) HNB - SEN Support Fund'!$A:$A,Summary!$A101,'5) HNB - SEN Support Fund'!P:P)+SUMIF('6) HNB - Mainstream Banding'!$A:$A,Summary!$A101,'6) HNB - Mainstream Banding'!J:J)+SUMIF('7) EYB&amp;HNB - EY High Needs'!$A:$A,Summary!$A101,'7) EYB&amp;HNB - EY High Needs'!F:F)+SUMIF('9) PPG 2016-17'!$A:$A,Summary!$A101,'9) PPG 2016-17'!J:J)+SUMIF('10) EFA 2016-17'!$A:$A,Summary!$A101,'10) EFA 2016-17'!I:I)+SUMIF('3) SB - One Off Reserve'!$A:$A,Summary!$A101,'3) SB - One Off Reserve'!G:G)+SUMIF('8) EYB - 2, 3&amp;4 YO'!$A:$A,Summary!$A101,'8) EYB - 2, 3&amp;4 YO'!R:R)</f>
        <v>166676.22500994429</v>
      </c>
      <c r="X101" s="87">
        <f>SUMIF('1) SB - All Schools ISB '!$C:$C,Summary!$A101,'1) SB - All Schools ISB '!P:P)+SUMIF('2) SB - Growth Fund'!$A:$A,Summary!$A101,'2) SB - Growth Fund'!L:L)+SUMIF('4) HNB - Special Sch, AP, ARPs'!$A:$A,Summary!$A101,'4) HNB - Special Sch, AP, ARPs'!U:U)+SUMIF('5) HNB - SEN Support Fund'!$A:$A,Summary!$A101,'5) HNB - SEN Support Fund'!Q:Q)+SUMIF('6) HNB - Mainstream Banding'!$A:$A,Summary!$A101,'6) HNB - Mainstream Banding'!K:K)+SUMIF('7) EYB&amp;HNB - EY High Needs'!$A:$A,Summary!$A101,'7) EYB&amp;HNB - EY High Needs'!G:G)+SUMIF('9) PPG 2016-17'!$A:$A,Summary!$A101,'9) PPG 2016-17'!K:K)+SUMIF('10) EFA 2016-17'!$A:$A,Summary!$A101,'10) EFA 2016-17'!J:J)+SUMIF('3) SB - One Off Reserve'!$A:$A,Summary!$A101,'3) SB - One Off Reserve'!H:H)+SUMIF('8) EYB - 2, 3&amp;4 YO'!$A:$A,Summary!$A101,'8) EYB - 2, 3&amp;4 YO'!S:S)</f>
        <v>166676.22500994429</v>
      </c>
      <c r="Y101" s="87">
        <f>SUMIF('1) SB - All Schools ISB '!$C:$C,Summary!$A101,'1) SB - All Schools ISB '!Q:Q)+SUMIF('2) SB - Growth Fund'!$A:$A,Summary!$A101,'2) SB - Growth Fund'!M:M)+SUMIF('4) HNB - Special Sch, AP, ARPs'!$A:$A,Summary!$A101,'4) HNB - Special Sch, AP, ARPs'!V:V)+SUMIF('5) HNB - SEN Support Fund'!$A:$A,Summary!$A101,'5) HNB - SEN Support Fund'!R:R)+SUMIF('6) HNB - Mainstream Banding'!$A:$A,Summary!$A101,'6) HNB - Mainstream Banding'!L:L)+SUMIF('7) EYB&amp;HNB - EY High Needs'!$A:$A,Summary!$A101,'7) EYB&amp;HNB - EY High Needs'!H:H)+SUMIF('9) PPG 2016-17'!$A:$A,Summary!$A101,'9) PPG 2016-17'!L:L)+SUMIF('10) EFA 2016-17'!$A:$A,Summary!$A101,'10) EFA 2016-17'!K:K)+SUMIF('3) SB - One Off Reserve'!$A:$A,Summary!$A101,'3) SB - One Off Reserve'!I:I)+SUMIF('8) EYB - 2, 3&amp;4 YO'!$A:$A,Summary!$A101,'8) EYB - 2, 3&amp;4 YO'!T:T)</f>
        <v>166676.22500994429</v>
      </c>
      <c r="Z101" s="87">
        <f>SUMIF('1) SB - All Schools ISB '!$C:$C,Summary!$A101,'1) SB - All Schools ISB '!R:R)+SUMIF('2) SB - Growth Fund'!$A:$A,Summary!$A101,'2) SB - Growth Fund'!N:N)+SUMIF('4) HNB - Special Sch, AP, ARPs'!$A:$A,Summary!$A101,'4) HNB - Special Sch, AP, ARPs'!W:W)+SUMIF('5) HNB - SEN Support Fund'!$A:$A,Summary!$A101,'5) HNB - SEN Support Fund'!S:S)+SUMIF('6) HNB - Mainstream Banding'!$A:$A,Summary!$A101,'6) HNB - Mainstream Banding'!M:M)+SUMIF('7) EYB&amp;HNB - EY High Needs'!$A:$A,Summary!$A101,'7) EYB&amp;HNB - EY High Needs'!I:I)+SUMIF('9) PPG 2016-17'!$A:$A,Summary!$A101,'9) PPG 2016-17'!M:M)+SUMIF('10) EFA 2016-17'!$A:$A,Summary!$A101,'10) EFA 2016-17'!L:L)+SUMIF('3) SB - One Off Reserve'!$A:$A,Summary!$A101,'3) SB - One Off Reserve'!J:J)+SUMIF('8) EYB - 2, 3&amp;4 YO'!$A:$A,Summary!$A101,'8) EYB - 2, 3&amp;4 YO'!U:U)</f>
        <v>166676.22500994429</v>
      </c>
      <c r="AA101" s="87">
        <f>SUMIF('1) SB - All Schools ISB '!$C:$C,Summary!$A101,'1) SB - All Schools ISB '!S:S)+SUMIF('2) SB - Growth Fund'!$A:$A,Summary!$A101,'2) SB - Growth Fund'!O:O)+SUMIF('4) HNB - Special Sch, AP, ARPs'!$A:$A,Summary!$A101,'4) HNB - Special Sch, AP, ARPs'!X:X)+SUMIF('5) HNB - SEN Support Fund'!$A:$A,Summary!$A101,'5) HNB - SEN Support Fund'!T:T)+SUMIF('6) HNB - Mainstream Banding'!$A:$A,Summary!$A101,'6) HNB - Mainstream Banding'!N:N)+SUMIF('7) EYB&amp;HNB - EY High Needs'!$A:$A,Summary!$A101,'7) EYB&amp;HNB - EY High Needs'!J:J)+SUMIF('9) PPG 2016-17'!$A:$A,Summary!$A101,'9) PPG 2016-17'!N:N)+SUMIF('10) EFA 2016-17'!$A:$A,Summary!$A101,'10) EFA 2016-17'!M:M)+SUMIF('3) SB - One Off Reserve'!$A:$A,Summary!$A101,'3) SB - One Off Reserve'!K:K)+SUMIF('8) EYB - 2, 3&amp;4 YO'!$A:$A,Summary!$A101,'8) EYB - 2, 3&amp;4 YO'!V:V)</f>
        <v>166676.22500994429</v>
      </c>
      <c r="AB101" s="87">
        <f>SUMIF('1) SB - All Schools ISB '!$C:$C,Summary!$A101,'1) SB - All Schools ISB '!T:T)+SUMIF('2) SB - Growth Fund'!$A:$A,Summary!$A101,'2) SB - Growth Fund'!P:P)+SUMIF('4) HNB - Special Sch, AP, ARPs'!$A:$A,Summary!$A101,'4) HNB - Special Sch, AP, ARPs'!Y:Y)+SUMIF('5) HNB - SEN Support Fund'!$A:$A,Summary!$A101,'5) HNB - SEN Support Fund'!U:U)+SUMIF('6) HNB - Mainstream Banding'!$A:$A,Summary!$A101,'6) HNB - Mainstream Banding'!O:O)+SUMIF('7) EYB&amp;HNB - EY High Needs'!$A:$A,Summary!$A101,'7) EYB&amp;HNB - EY High Needs'!K:K)+SUMIF('9) PPG 2016-17'!$A:$A,Summary!$A101,'9) PPG 2016-17'!O:O)+SUMIF('10) EFA 2016-17'!$A:$A,Summary!$A101,'10) EFA 2016-17'!N:N)+SUMIF('3) SB - One Off Reserve'!$A:$A,Summary!$A101,'3) SB - One Off Reserve'!L:L)+SUMIF('8) EYB - 2, 3&amp;4 YO'!$A:$A,Summary!$A101,'8) EYB - 2, 3&amp;4 YO'!W:W)</f>
        <v>166676.22500994429</v>
      </c>
      <c r="AC101" s="87">
        <f>SUMIF('1) SB - All Schools ISB '!$C:$C,Summary!$A101,'1) SB - All Schools ISB '!U:U)+SUMIF('2) SB - Growth Fund'!$A:$A,Summary!$A101,'2) SB - Growth Fund'!Q:Q)+SUMIF('4) HNB - Special Sch, AP, ARPs'!$A:$A,Summary!$A101,'4) HNB - Special Sch, AP, ARPs'!Z:Z)+SUMIF('5) HNB - SEN Support Fund'!$A:$A,Summary!$A101,'5) HNB - SEN Support Fund'!V:V)+SUMIF('6) HNB - Mainstream Banding'!$A:$A,Summary!$A101,'6) HNB - Mainstream Banding'!P:P)+SUMIF('7) EYB&amp;HNB - EY High Needs'!$A:$A,Summary!$A101,'7) EYB&amp;HNB - EY High Needs'!L:L)+SUMIF('9) PPG 2016-17'!$A:$A,Summary!$A101,'9) PPG 2016-17'!P:P)+SUMIF('10) EFA 2016-17'!$A:$A,Summary!$A101,'10) EFA 2016-17'!O:O)+SUMIF('3) SB - One Off Reserve'!$A:$A,Summary!$A101,'3) SB - One Off Reserve'!M:M)+SUMIF('8) EYB - 2, 3&amp;4 YO'!$A:$A,Summary!$A101,'8) EYB - 2, 3&amp;4 YO'!X:X)</f>
        <v>166676.22500994429</v>
      </c>
      <c r="AD101" s="87">
        <f>SUMIF('1) SB - All Schools ISB '!$C:$C,Summary!$A101,'1) SB - All Schools ISB '!V:V)+SUMIF('2) SB - Growth Fund'!$A:$A,Summary!$A101,'2) SB - Growth Fund'!R:R)+SUMIF('4) HNB - Special Sch, AP, ARPs'!$A:$A,Summary!$A101,'4) HNB - Special Sch, AP, ARPs'!AA:AA)+SUMIF('5) HNB - SEN Support Fund'!$A:$A,Summary!$A101,'5) HNB - SEN Support Fund'!W:W)+SUMIF('6) HNB - Mainstream Banding'!$A:$A,Summary!$A101,'6) HNB - Mainstream Banding'!Q:Q)+SUMIF('7) EYB&amp;HNB - EY High Needs'!$A:$A,Summary!$A101,'7) EYB&amp;HNB - EY High Needs'!M:M)+SUMIF('9) PPG 2016-17'!$A:$A,Summary!$A101,'9) PPG 2016-17'!Q:Q)+SUMIF('10) EFA 2016-17'!$A:$A,Summary!$A101,'10) EFA 2016-17'!P:P)+SUMIF('3) SB - One Off Reserve'!$A:$A,Summary!$A101,'3) SB - One Off Reserve'!N:N)+SUMIF('8) EYB - 2, 3&amp;4 YO'!$A:$A,Summary!$A101,'8) EYB - 2, 3&amp;4 YO'!Y:Y)</f>
        <v>166676.22500994429</v>
      </c>
      <c r="AE101" s="87">
        <f>SUMIF('1) SB - All Schools ISB '!$C:$C,Summary!$A101,'1) SB - All Schools ISB '!W:W)+SUMIF('2) SB - Growth Fund'!$A:$A,Summary!$A101,'2) SB - Growth Fund'!S:S)+SUMIF('4) HNB - Special Sch, AP, ARPs'!$A:$A,Summary!$A101,'4) HNB - Special Sch, AP, ARPs'!AB:AB)+SUMIF('5) HNB - SEN Support Fund'!$A:$A,Summary!$A101,'5) HNB - SEN Support Fund'!X:X)+SUMIF('6) HNB - Mainstream Banding'!$A:$A,Summary!$A101,'6) HNB - Mainstream Banding'!R:R)+SUMIF('7) EYB&amp;HNB - EY High Needs'!$A:$A,Summary!$A101,'7) EYB&amp;HNB - EY High Needs'!N:N)+SUMIF('9) PPG 2016-17'!$A:$A,Summary!$A101,'9) PPG 2016-17'!R:R)+SUMIF('10) EFA 2016-17'!$A:$A,Summary!$A101,'10) EFA 2016-17'!Q:Q)+SUMIF('3) SB - One Off Reserve'!$A:$A,Summary!$A101,'3) SB - One Off Reserve'!O:O)+SUMIF('8) EYB - 2, 3&amp;4 YO'!$A:$A,Summary!$A101,'8) EYB - 2, 3&amp;4 YO'!Z:Z)</f>
        <v>68631.386768800599</v>
      </c>
      <c r="AG101" s="96">
        <v>2024645.977214877</v>
      </c>
      <c r="AH101" s="223">
        <v>2024645.977214877</v>
      </c>
      <c r="AI101" s="223">
        <f t="shared" si="8"/>
        <v>2024645.977214877</v>
      </c>
      <c r="AJ101" s="56">
        <f t="shared" si="9"/>
        <v>0</v>
      </c>
    </row>
    <row r="102" spans="1:36" ht="15" x14ac:dyDescent="0.25">
      <c r="A102" s="7">
        <v>3074000</v>
      </c>
      <c r="B102" s="37" t="s">
        <v>405</v>
      </c>
      <c r="C102" s="96">
        <f>SUMIF('1) SB - All Schools ISB '!C:C,Summary!A102,'1) SB - All Schools ISB '!K:K)</f>
        <v>4937986.3690918153</v>
      </c>
      <c r="D102" s="41">
        <f>SUMIF('4) HNB - Special Sch, AP, ARPs'!A:A,Summary!A102,'4) HNB - Special Sch, AP, ARPs'!C:C)</f>
        <v>155000</v>
      </c>
      <c r="E102" s="90">
        <f t="shared" si="5"/>
        <v>5092986.3690918153</v>
      </c>
      <c r="F102" s="88"/>
      <c r="G102" s="91">
        <f>SUMIF('6) HNB - Mainstream Banding'!A:A,Summary!A102,'6) HNB - Mainstream Banding'!E:E)</f>
        <v>128159.875</v>
      </c>
      <c r="H102" s="41">
        <f>SUMIF('4) HNB - Special Sch, AP, ARPs'!A:A,Summary!A102,'4) HNB - Special Sch, AP, ARPs'!E:E)+SUMIF('4) HNB - Special Sch, AP, ARPs'!A:A,Summary!A102,'4) HNB - Special Sch, AP, ARPs'!F:F)</f>
        <v>45833</v>
      </c>
      <c r="I102" s="41">
        <f>SUMIF('5) HNB - SEN Support Fund'!A:A,Summary!A102,'5) HNB - SEN Support Fund'!L:L)</f>
        <v>0</v>
      </c>
      <c r="J102" s="41"/>
      <c r="K102" s="96">
        <f>SUMIF('8) EYB - 2, 3&amp;4 YO'!A:A,A102,'8) EYB - 2, 3&amp;4 YO'!N:N)</f>
        <v>0</v>
      </c>
      <c r="L102" s="96">
        <f>SUMIF('2) SB - Growth Fund'!A:A,Summary!A102,'2) SB - Growth Fund'!G:G)</f>
        <v>0</v>
      </c>
      <c r="M102" s="96">
        <f>SUMIF('3) SB - One Off Reserve'!A:A,Summary!A102,'3) SB - One Off Reserve'!D:D)</f>
        <v>0</v>
      </c>
      <c r="N102" s="96">
        <f>SUMIF('10) EFA 2016-17'!A:A,Summary!A102,'10) EFA 2016-17'!C:C)</f>
        <v>0</v>
      </c>
      <c r="O102" s="96">
        <f>SUMIF('10) EFA 2016-17'!A:A,Summary!A102,'10) EFA 2016-17'!D:D)</f>
        <v>0</v>
      </c>
      <c r="P102" s="96">
        <f>SUMIF('9) PPG 2016-17'!A:A,Summary!A102,'9) PPG 2016-17'!F:F)</f>
        <v>0</v>
      </c>
      <c r="Q102" s="96">
        <f t="shared" si="6"/>
        <v>173992.875</v>
      </c>
      <c r="R102" s="88"/>
      <c r="S102" s="96">
        <f t="shared" si="7"/>
        <v>5266979.2440918153</v>
      </c>
      <c r="T102" s="87">
        <f>SUMIF('1) SB - All Schools ISB '!$C:$C,Summary!$A102,'1) SB - All Schools ISB '!L:L)+SUMIF('2) SB - Growth Fund'!$A:$A,Summary!$A102,'2) SB - Growth Fund'!H:H)+SUMIF('4) HNB - Special Sch, AP, ARPs'!$A:$A,Summary!$A102,'4) HNB - Special Sch, AP, ARPs'!Q:Q)+SUMIF('5) HNB - SEN Support Fund'!$A:$A,Summary!$A102,'5) HNB - SEN Support Fund'!M:M)+SUMIF('6) HNB - Mainstream Banding'!$A:$A,Summary!$A102,'6) HNB - Mainstream Banding'!G:G)+SUMIF('7) EYB&amp;HNB - EY High Needs'!$A:$A,Summary!$A102,'7) EYB&amp;HNB - EY High Needs'!C:C)+SUMIF('9) PPG 2016-17'!$A:$A,Summary!$A102,'9) PPG 2016-17'!G:G)+SUMIF('10) EFA 2016-17'!$A:$A,Summary!$A102,'10) EFA 2016-17'!F:F)+SUMIF('3) SB - One Off Reserve'!$A:$A,Summary!$A102,'3) SB - One Off Reserve'!D:D)+SUMIF('8) EYB - 2, 3&amp;4 YO'!$A:$A,Summary!$A102,'8) EYB - 2, 3&amp;4 YO'!O:O)</f>
        <v>169738.385625</v>
      </c>
      <c r="U102" s="87">
        <f>SUMIF('1) SB - All Schools ISB '!$C:$C,Summary!$A102,'1) SB - All Schools ISB '!M:M)+SUMIF('2) SB - Growth Fund'!$A:$A,Summary!$A102,'2) SB - Growth Fund'!I:I)+SUMIF('4) HNB - Special Sch, AP, ARPs'!$A:$A,Summary!$A102,'4) HNB - Special Sch, AP, ARPs'!R:R)+SUMIF('5) HNB - SEN Support Fund'!$A:$A,Summary!$A102,'5) HNB - SEN Support Fund'!N:N)+SUMIF('6) HNB - Mainstream Banding'!$A:$A,Summary!$A102,'6) HNB - Mainstream Banding'!H:H)+SUMIF('7) EYB&amp;HNB - EY High Needs'!$A:$A,Summary!$A102,'7) EYB&amp;HNB - EY High Needs'!D:D)+SUMIF('9) PPG 2016-17'!$A:$A,Summary!$A102,'9) PPG 2016-17'!H:H)+SUMIF('10) EFA 2016-17'!$A:$A,Summary!$A102,'10) EFA 2016-17'!G:G)+SUMIF('3) SB - One Off Reserve'!$A:$A,Summary!$A102,'3) SB - One Off Reserve'!E:E)+SUMIF('8) EYB - 2, 3&amp;4 YO'!$A:$A,Summary!$A102,'8) EYB - 2, 3&amp;4 YO'!P:P)</f>
        <v>18532.422708333335</v>
      </c>
      <c r="V102" s="87">
        <f>SUMIF('1) SB - All Schools ISB '!$C:$C,Summary!$A102,'1) SB - All Schools ISB '!N:N)+SUMIF('2) SB - Growth Fund'!$A:$A,Summary!$A102,'2) SB - Growth Fund'!J:J)+SUMIF('4) HNB - Special Sch, AP, ARPs'!$A:$A,Summary!$A102,'4) HNB - Special Sch, AP, ARPs'!S:S)+SUMIF('5) HNB - SEN Support Fund'!$A:$A,Summary!$A102,'5) HNB - SEN Support Fund'!O:O)+SUMIF('6) HNB - Mainstream Banding'!$A:$A,Summary!$A102,'6) HNB - Mainstream Banding'!I:I)+SUMIF('7) EYB&amp;HNB - EY High Needs'!$A:$A,Summary!$A102,'7) EYB&amp;HNB - EY High Needs'!E:E)+SUMIF('9) PPG 2016-17'!$A:$A,Summary!$A102,'9) PPG 2016-17'!I:I)+SUMIF('10) EFA 2016-17'!$A:$A,Summary!$A102,'10) EFA 2016-17'!H:H)+SUMIF('3) SB - One Off Reserve'!$A:$A,Summary!$A102,'3) SB - One Off Reserve'!F:F)+SUMIF('8) EYB - 2, 3&amp;4 YO'!$A:$A,Summary!$A102,'8) EYB - 2, 3&amp;4 YO'!Q:Q)</f>
        <v>14713.006041666667</v>
      </c>
      <c r="W102" s="87">
        <f>SUMIF('1) SB - All Schools ISB '!$C:$C,Summary!$A102,'1) SB - All Schools ISB '!O:O)+SUMIF('2) SB - Growth Fund'!$A:$A,Summary!$A102,'2) SB - Growth Fund'!K:K)+SUMIF('4) HNB - Special Sch, AP, ARPs'!$A:$A,Summary!$A102,'4) HNB - Special Sch, AP, ARPs'!T:T)+SUMIF('5) HNB - SEN Support Fund'!$A:$A,Summary!$A102,'5) HNB - SEN Support Fund'!P:P)+SUMIF('6) HNB - Mainstream Banding'!$A:$A,Summary!$A102,'6) HNB - Mainstream Banding'!J:J)+SUMIF('7) EYB&amp;HNB - EY High Needs'!$A:$A,Summary!$A102,'7) EYB&amp;HNB - EY High Needs'!F:F)+SUMIF('9) PPG 2016-17'!$A:$A,Summary!$A102,'9) PPG 2016-17'!J:J)+SUMIF('10) EFA 2016-17'!$A:$A,Summary!$A102,'10) EFA 2016-17'!I:I)+SUMIF('3) SB - One Off Reserve'!$A:$A,Summary!$A102,'3) SB - One Off Reserve'!G:G)+SUMIF('8) EYB - 2, 3&amp;4 YO'!$A:$A,Summary!$A102,'8) EYB - 2, 3&amp;4 YO'!R:R)</f>
        <v>14713.006041666667</v>
      </c>
      <c r="X102" s="87">
        <f>SUMIF('1) SB - All Schools ISB '!$C:$C,Summary!$A102,'1) SB - All Schools ISB '!P:P)+SUMIF('2) SB - Growth Fund'!$A:$A,Summary!$A102,'2) SB - Growth Fund'!L:L)+SUMIF('4) HNB - Special Sch, AP, ARPs'!$A:$A,Summary!$A102,'4) HNB - Special Sch, AP, ARPs'!U:U)+SUMIF('5) HNB - SEN Support Fund'!$A:$A,Summary!$A102,'5) HNB - SEN Support Fund'!Q:Q)+SUMIF('6) HNB - Mainstream Banding'!$A:$A,Summary!$A102,'6) HNB - Mainstream Banding'!K:K)+SUMIF('7) EYB&amp;HNB - EY High Needs'!$A:$A,Summary!$A102,'7) EYB&amp;HNB - EY High Needs'!G:G)+SUMIF('9) PPG 2016-17'!$A:$A,Summary!$A102,'9) PPG 2016-17'!K:K)+SUMIF('10) EFA 2016-17'!$A:$A,Summary!$A102,'10) EFA 2016-17'!J:J)+SUMIF('3) SB - One Off Reserve'!$A:$A,Summary!$A102,'3) SB - One Off Reserve'!H:H)+SUMIF('8) EYB - 2, 3&amp;4 YO'!$A:$A,Summary!$A102,'8) EYB - 2, 3&amp;4 YO'!S:S)</f>
        <v>14713.006041666667</v>
      </c>
      <c r="Y102" s="87">
        <f>SUMIF('1) SB - All Schools ISB '!$C:$C,Summary!$A102,'1) SB - All Schools ISB '!Q:Q)+SUMIF('2) SB - Growth Fund'!$A:$A,Summary!$A102,'2) SB - Growth Fund'!M:M)+SUMIF('4) HNB - Special Sch, AP, ARPs'!$A:$A,Summary!$A102,'4) HNB - Special Sch, AP, ARPs'!V:V)+SUMIF('5) HNB - SEN Support Fund'!$A:$A,Summary!$A102,'5) HNB - SEN Support Fund'!R:R)+SUMIF('6) HNB - Mainstream Banding'!$A:$A,Summary!$A102,'6) HNB - Mainstream Banding'!L:L)+SUMIF('7) EYB&amp;HNB - EY High Needs'!$A:$A,Summary!$A102,'7) EYB&amp;HNB - EY High Needs'!H:H)+SUMIF('9) PPG 2016-17'!$A:$A,Summary!$A102,'9) PPG 2016-17'!L:L)+SUMIF('10) EFA 2016-17'!$A:$A,Summary!$A102,'10) EFA 2016-17'!K:K)+SUMIF('3) SB - One Off Reserve'!$A:$A,Summary!$A102,'3) SB - One Off Reserve'!I:I)+SUMIF('8) EYB - 2, 3&amp;4 YO'!$A:$A,Summary!$A102,'8) EYB - 2, 3&amp;4 YO'!T:T)</f>
        <v>14713.006041666667</v>
      </c>
      <c r="Z102" s="87">
        <f>SUMIF('1) SB - All Schools ISB '!$C:$C,Summary!$A102,'1) SB - All Schools ISB '!R:R)+SUMIF('2) SB - Growth Fund'!$A:$A,Summary!$A102,'2) SB - Growth Fund'!N:N)+SUMIF('4) HNB - Special Sch, AP, ARPs'!$A:$A,Summary!$A102,'4) HNB - Special Sch, AP, ARPs'!W:W)+SUMIF('5) HNB - SEN Support Fund'!$A:$A,Summary!$A102,'5) HNB - SEN Support Fund'!S:S)+SUMIF('6) HNB - Mainstream Banding'!$A:$A,Summary!$A102,'6) HNB - Mainstream Banding'!M:M)+SUMIF('7) EYB&amp;HNB - EY High Needs'!$A:$A,Summary!$A102,'7) EYB&amp;HNB - EY High Needs'!I:I)+SUMIF('9) PPG 2016-17'!$A:$A,Summary!$A102,'9) PPG 2016-17'!M:M)+SUMIF('10) EFA 2016-17'!$A:$A,Summary!$A102,'10) EFA 2016-17'!L:L)+SUMIF('3) SB - One Off Reserve'!$A:$A,Summary!$A102,'3) SB - One Off Reserve'!J:J)+SUMIF('8) EYB - 2, 3&amp;4 YO'!$A:$A,Summary!$A102,'8) EYB - 2, 3&amp;4 YO'!U:U)</f>
        <v>14713.006041666667</v>
      </c>
      <c r="AA102" s="87">
        <f>SUMIF('1) SB - All Schools ISB '!$C:$C,Summary!$A102,'1) SB - All Schools ISB '!S:S)+SUMIF('2) SB - Growth Fund'!$A:$A,Summary!$A102,'2) SB - Growth Fund'!O:O)+SUMIF('4) HNB - Special Sch, AP, ARPs'!$A:$A,Summary!$A102,'4) HNB - Special Sch, AP, ARPs'!X:X)+SUMIF('5) HNB - SEN Support Fund'!$A:$A,Summary!$A102,'5) HNB - SEN Support Fund'!T:T)+SUMIF('6) HNB - Mainstream Banding'!$A:$A,Summary!$A102,'6) HNB - Mainstream Banding'!N:N)+SUMIF('7) EYB&amp;HNB - EY High Needs'!$A:$A,Summary!$A102,'7) EYB&amp;HNB - EY High Needs'!J:J)+SUMIF('9) PPG 2016-17'!$A:$A,Summary!$A102,'9) PPG 2016-17'!N:N)+SUMIF('10) EFA 2016-17'!$A:$A,Summary!$A102,'10) EFA 2016-17'!M:M)+SUMIF('3) SB - One Off Reserve'!$A:$A,Summary!$A102,'3) SB - One Off Reserve'!K:K)+SUMIF('8) EYB - 2, 3&amp;4 YO'!$A:$A,Summary!$A102,'8) EYB - 2, 3&amp;4 YO'!V:V)</f>
        <v>14713.006041666667</v>
      </c>
      <c r="AB102" s="87">
        <f>SUMIF('1) SB - All Schools ISB '!$C:$C,Summary!$A102,'1) SB - All Schools ISB '!T:T)+SUMIF('2) SB - Growth Fund'!$A:$A,Summary!$A102,'2) SB - Growth Fund'!P:P)+SUMIF('4) HNB - Special Sch, AP, ARPs'!$A:$A,Summary!$A102,'4) HNB - Special Sch, AP, ARPs'!Y:Y)+SUMIF('5) HNB - SEN Support Fund'!$A:$A,Summary!$A102,'5) HNB - SEN Support Fund'!U:U)+SUMIF('6) HNB - Mainstream Banding'!$A:$A,Summary!$A102,'6) HNB - Mainstream Banding'!O:O)+SUMIF('7) EYB&amp;HNB - EY High Needs'!$A:$A,Summary!$A102,'7) EYB&amp;HNB - EY High Needs'!K:K)+SUMIF('9) PPG 2016-17'!$A:$A,Summary!$A102,'9) PPG 2016-17'!O:O)+SUMIF('10) EFA 2016-17'!$A:$A,Summary!$A102,'10) EFA 2016-17'!N:N)+SUMIF('3) SB - One Off Reserve'!$A:$A,Summary!$A102,'3) SB - One Off Reserve'!L:L)+SUMIF('8) EYB - 2, 3&amp;4 YO'!$A:$A,Summary!$A102,'8) EYB - 2, 3&amp;4 YO'!W:W)</f>
        <v>14713.006041666667</v>
      </c>
      <c r="AC102" s="87">
        <f>SUMIF('1) SB - All Schools ISB '!$C:$C,Summary!$A102,'1) SB - All Schools ISB '!U:U)+SUMIF('2) SB - Growth Fund'!$A:$A,Summary!$A102,'2) SB - Growth Fund'!Q:Q)+SUMIF('4) HNB - Special Sch, AP, ARPs'!$A:$A,Summary!$A102,'4) HNB - Special Sch, AP, ARPs'!Z:Z)+SUMIF('5) HNB - SEN Support Fund'!$A:$A,Summary!$A102,'5) HNB - SEN Support Fund'!V:V)+SUMIF('6) HNB - Mainstream Banding'!$A:$A,Summary!$A102,'6) HNB - Mainstream Banding'!P:P)+SUMIF('7) EYB&amp;HNB - EY High Needs'!$A:$A,Summary!$A102,'7) EYB&amp;HNB - EY High Needs'!L:L)+SUMIF('9) PPG 2016-17'!$A:$A,Summary!$A102,'9) PPG 2016-17'!P:P)+SUMIF('10) EFA 2016-17'!$A:$A,Summary!$A102,'10) EFA 2016-17'!O:O)+SUMIF('3) SB - One Off Reserve'!$A:$A,Summary!$A102,'3) SB - One Off Reserve'!M:M)+SUMIF('8) EYB - 2, 3&amp;4 YO'!$A:$A,Summary!$A102,'8) EYB - 2, 3&amp;4 YO'!X:X)</f>
        <v>14713.006041666667</v>
      </c>
      <c r="AD102" s="87">
        <f>SUMIF('1) SB - All Schools ISB '!$C:$C,Summary!$A102,'1) SB - All Schools ISB '!V:V)+SUMIF('2) SB - Growth Fund'!$A:$A,Summary!$A102,'2) SB - Growth Fund'!R:R)+SUMIF('4) HNB - Special Sch, AP, ARPs'!$A:$A,Summary!$A102,'4) HNB - Special Sch, AP, ARPs'!AA:AA)+SUMIF('5) HNB - SEN Support Fund'!$A:$A,Summary!$A102,'5) HNB - SEN Support Fund'!W:W)+SUMIF('6) HNB - Mainstream Banding'!$A:$A,Summary!$A102,'6) HNB - Mainstream Banding'!Q:Q)+SUMIF('7) EYB&amp;HNB - EY High Needs'!$A:$A,Summary!$A102,'7) EYB&amp;HNB - EY High Needs'!M:M)+SUMIF('9) PPG 2016-17'!$A:$A,Summary!$A102,'9) PPG 2016-17'!Q:Q)+SUMIF('10) EFA 2016-17'!$A:$A,Summary!$A102,'10) EFA 2016-17'!P:P)+SUMIF('3) SB - One Off Reserve'!$A:$A,Summary!$A102,'3) SB - One Off Reserve'!N:N)+SUMIF('8) EYB - 2, 3&amp;4 YO'!$A:$A,Summary!$A102,'8) EYB - 2, 3&amp;4 YO'!Y:Y)</f>
        <v>14713.006041666667</v>
      </c>
      <c r="AE102" s="87">
        <f>SUMIF('1) SB - All Schools ISB '!$C:$C,Summary!$A102,'1) SB - All Schools ISB '!W:W)+SUMIF('2) SB - Growth Fund'!$A:$A,Summary!$A102,'2) SB - Growth Fund'!S:S)+SUMIF('4) HNB - Special Sch, AP, ARPs'!$A:$A,Summary!$A102,'4) HNB - Special Sch, AP, ARPs'!AB:AB)+SUMIF('5) HNB - SEN Support Fund'!$A:$A,Summary!$A102,'5) HNB - SEN Support Fund'!X:X)+SUMIF('6) HNB - Mainstream Banding'!$A:$A,Summary!$A102,'6) HNB - Mainstream Banding'!R:R)+SUMIF('7) EYB&amp;HNB - EY High Needs'!$A:$A,Summary!$A102,'7) EYB&amp;HNB - EY High Needs'!N:N)+SUMIF('9) PPG 2016-17'!$A:$A,Summary!$A102,'9) PPG 2016-17'!R:R)+SUMIF('10) EFA 2016-17'!$A:$A,Summary!$A102,'10) EFA 2016-17'!Q:Q)+SUMIF('3) SB - One Off Reserve'!$A:$A,Summary!$A102,'3) SB - One Off Reserve'!O:O)+SUMIF('8) EYB - 2, 3&amp;4 YO'!$A:$A,Summary!$A102,'8) EYB - 2, 3&amp;4 YO'!Z:Z)</f>
        <v>8305.0122916666678</v>
      </c>
      <c r="AG102" s="96">
        <v>5266979.2440918153</v>
      </c>
      <c r="AH102" s="223">
        <v>5266979.2440918153</v>
      </c>
      <c r="AI102" s="223">
        <f t="shared" si="8"/>
        <v>5266979.2440918153</v>
      </c>
      <c r="AJ102" s="56">
        <f t="shared" si="9"/>
        <v>0</v>
      </c>
    </row>
    <row r="103" spans="1:36" ht="15" x14ac:dyDescent="0.25">
      <c r="A103" s="7">
        <v>3072172</v>
      </c>
      <c r="B103" s="37" t="s">
        <v>358</v>
      </c>
      <c r="C103" s="96">
        <f>SUMIF('1) SB - All Schools ISB '!C:C,Summary!A103,'1) SB - All Schools ISB '!K:K)</f>
        <v>2931465.7774353242</v>
      </c>
      <c r="D103" s="41">
        <f>SUMIF('4) HNB - Special Sch, AP, ARPs'!A:A,Summary!A103,'4) HNB - Special Sch, AP, ARPs'!C:C)</f>
        <v>0</v>
      </c>
      <c r="E103" s="90">
        <f t="shared" si="5"/>
        <v>2931465.7774353242</v>
      </c>
      <c r="F103" s="88"/>
      <c r="G103" s="91">
        <f>SUMIF('6) HNB - Mainstream Banding'!A:A,Summary!A103,'6) HNB - Mainstream Banding'!E:E)</f>
        <v>47329.020000000004</v>
      </c>
      <c r="H103" s="41">
        <f>SUMIF('4) HNB - Special Sch, AP, ARPs'!A:A,Summary!A103,'4) HNB - Special Sch, AP, ARPs'!E:E)+SUMIF('4) HNB - Special Sch, AP, ARPs'!A:A,Summary!A103,'4) HNB - Special Sch, AP, ARPs'!F:F)</f>
        <v>0</v>
      </c>
      <c r="I103" s="41">
        <f>SUMIF('5) HNB - SEN Support Fund'!A:A,Summary!A103,'5) HNB - SEN Support Fund'!L:L)</f>
        <v>0</v>
      </c>
      <c r="J103" s="41"/>
      <c r="K103" s="96">
        <f>SUMIF('8) EYB - 2, 3&amp;4 YO'!A:A,A103,'8) EYB - 2, 3&amp;4 YO'!N:N)</f>
        <v>197964.99999999997</v>
      </c>
      <c r="L103" s="96">
        <f>SUMIF('2) SB - Growth Fund'!A:A,Summary!A103,'2) SB - Growth Fund'!G:G)</f>
        <v>0</v>
      </c>
      <c r="M103" s="96">
        <f>SUMIF('3) SB - One Off Reserve'!A:A,Summary!A103,'3) SB - One Off Reserve'!D:D)</f>
        <v>6784.5989012241544</v>
      </c>
      <c r="N103" s="96">
        <f>SUMIF('10) EFA 2016-17'!A:A,Summary!A103,'10) EFA 2016-17'!C:C)</f>
        <v>0</v>
      </c>
      <c r="O103" s="96">
        <f>SUMIF('10) EFA 2016-17'!A:A,Summary!A103,'10) EFA 2016-17'!D:D)</f>
        <v>0</v>
      </c>
      <c r="P103" s="96">
        <f>SUMIF('9) PPG 2016-17'!A:A,Summary!A103,'9) PPG 2016-17'!F:F)</f>
        <v>383100</v>
      </c>
      <c r="Q103" s="96">
        <f t="shared" si="6"/>
        <v>635178.61890122411</v>
      </c>
      <c r="R103" s="88"/>
      <c r="S103" s="96">
        <f t="shared" si="7"/>
        <v>3566644.396336548</v>
      </c>
      <c r="T103" s="87">
        <f>SUMIF('1) SB - All Schools ISB '!$C:$C,Summary!$A103,'1) SB - All Schools ISB '!L:L)+SUMIF('2) SB - Growth Fund'!$A:$A,Summary!$A103,'2) SB - Growth Fund'!H:H)+SUMIF('4) HNB - Special Sch, AP, ARPs'!$A:$A,Summary!$A103,'4) HNB - Special Sch, AP, ARPs'!Q:Q)+SUMIF('5) HNB - SEN Support Fund'!$A:$A,Summary!$A103,'5) HNB - SEN Support Fund'!M:M)+SUMIF('6) HNB - Mainstream Banding'!$A:$A,Summary!$A103,'6) HNB - Mainstream Banding'!G:G)+SUMIF('7) EYB&amp;HNB - EY High Needs'!$A:$A,Summary!$A103,'7) EYB&amp;HNB - EY High Needs'!C:C)+SUMIF('9) PPG 2016-17'!$A:$A,Summary!$A103,'9) PPG 2016-17'!G:G)+SUMIF('10) EFA 2016-17'!$A:$A,Summary!$A103,'10) EFA 2016-17'!F:F)+SUMIF('3) SB - One Off Reserve'!$A:$A,Summary!$A103,'3) SB - One Off Reserve'!D:D)+SUMIF('8) EYB - 2, 3&amp;4 YO'!$A:$A,Summary!$A103,'8) EYB - 2, 3&amp;4 YO'!O:O)</f>
        <v>416168.47560628643</v>
      </c>
      <c r="U103" s="87">
        <f>SUMIF('1) SB - All Schools ISB '!$C:$C,Summary!$A103,'1) SB - All Schools ISB '!M:M)+SUMIF('2) SB - Growth Fund'!$A:$A,Summary!$A103,'2) SB - Growth Fund'!I:I)+SUMIF('4) HNB - Special Sch, AP, ARPs'!$A:$A,Summary!$A103,'4) HNB - Special Sch, AP, ARPs'!R:R)+SUMIF('5) HNB - SEN Support Fund'!$A:$A,Summary!$A103,'5) HNB - SEN Support Fund'!N:N)+SUMIF('6) HNB - Mainstream Banding'!$A:$A,Summary!$A103,'6) HNB - Mainstream Banding'!H:H)+SUMIF('7) EYB&amp;HNB - EY High Needs'!$A:$A,Summary!$A103,'7) EYB&amp;HNB - EY High Needs'!D:D)+SUMIF('9) PPG 2016-17'!$A:$A,Summary!$A103,'9) PPG 2016-17'!H:H)+SUMIF('10) EFA 2016-17'!$A:$A,Summary!$A103,'10) EFA 2016-17'!G:G)+SUMIF('3) SB - One Off Reserve'!$A:$A,Summary!$A103,'3) SB - One Off Reserve'!E:E)+SUMIF('8) EYB - 2, 3&amp;4 YO'!$A:$A,Summary!$A103,'8) EYB - 2, 3&amp;4 YO'!P:P)</f>
        <v>302588.08278200257</v>
      </c>
      <c r="V103" s="87">
        <f>SUMIF('1) SB - All Schools ISB '!$C:$C,Summary!$A103,'1) SB - All Schools ISB '!N:N)+SUMIF('2) SB - Growth Fund'!$A:$A,Summary!$A103,'2) SB - Growth Fund'!J:J)+SUMIF('4) HNB - Special Sch, AP, ARPs'!$A:$A,Summary!$A103,'4) HNB - Special Sch, AP, ARPs'!S:S)+SUMIF('5) HNB - SEN Support Fund'!$A:$A,Summary!$A103,'5) HNB - SEN Support Fund'!O:O)+SUMIF('6) HNB - Mainstream Banding'!$A:$A,Summary!$A103,'6) HNB - Mainstream Banding'!I:I)+SUMIF('7) EYB&amp;HNB - EY High Needs'!$A:$A,Summary!$A103,'7) EYB&amp;HNB - EY High Needs'!E:E)+SUMIF('9) PPG 2016-17'!$A:$A,Summary!$A103,'9) PPG 2016-17'!I:I)+SUMIF('10) EFA 2016-17'!$A:$A,Summary!$A103,'10) EFA 2016-17'!H:H)+SUMIF('3) SB - One Off Reserve'!$A:$A,Summary!$A103,'3) SB - One Off Reserve'!F:F)+SUMIF('8) EYB - 2, 3&amp;4 YO'!$A:$A,Summary!$A103,'8) EYB - 2, 3&amp;4 YO'!Q:Q)</f>
        <v>302588.08278200257</v>
      </c>
      <c r="W103" s="87">
        <f>SUMIF('1) SB - All Schools ISB '!$C:$C,Summary!$A103,'1) SB - All Schools ISB '!O:O)+SUMIF('2) SB - Growth Fund'!$A:$A,Summary!$A103,'2) SB - Growth Fund'!K:K)+SUMIF('4) HNB - Special Sch, AP, ARPs'!$A:$A,Summary!$A103,'4) HNB - Special Sch, AP, ARPs'!T:T)+SUMIF('5) HNB - SEN Support Fund'!$A:$A,Summary!$A103,'5) HNB - SEN Support Fund'!P:P)+SUMIF('6) HNB - Mainstream Banding'!$A:$A,Summary!$A103,'6) HNB - Mainstream Banding'!J:J)+SUMIF('7) EYB&amp;HNB - EY High Needs'!$A:$A,Summary!$A103,'7) EYB&amp;HNB - EY High Needs'!F:F)+SUMIF('9) PPG 2016-17'!$A:$A,Summary!$A103,'9) PPG 2016-17'!J:J)+SUMIF('10) EFA 2016-17'!$A:$A,Summary!$A103,'10) EFA 2016-17'!I:I)+SUMIF('3) SB - One Off Reserve'!$A:$A,Summary!$A103,'3) SB - One Off Reserve'!G:G)+SUMIF('8) EYB - 2, 3&amp;4 YO'!$A:$A,Summary!$A103,'8) EYB - 2, 3&amp;4 YO'!R:R)</f>
        <v>302588.08278200257</v>
      </c>
      <c r="X103" s="87">
        <f>SUMIF('1) SB - All Schools ISB '!$C:$C,Summary!$A103,'1) SB - All Schools ISB '!P:P)+SUMIF('2) SB - Growth Fund'!$A:$A,Summary!$A103,'2) SB - Growth Fund'!L:L)+SUMIF('4) HNB - Special Sch, AP, ARPs'!$A:$A,Summary!$A103,'4) HNB - Special Sch, AP, ARPs'!U:U)+SUMIF('5) HNB - SEN Support Fund'!$A:$A,Summary!$A103,'5) HNB - SEN Support Fund'!Q:Q)+SUMIF('6) HNB - Mainstream Banding'!$A:$A,Summary!$A103,'6) HNB - Mainstream Banding'!K:K)+SUMIF('7) EYB&amp;HNB - EY High Needs'!$A:$A,Summary!$A103,'7) EYB&amp;HNB - EY High Needs'!G:G)+SUMIF('9) PPG 2016-17'!$A:$A,Summary!$A103,'9) PPG 2016-17'!K:K)+SUMIF('10) EFA 2016-17'!$A:$A,Summary!$A103,'10) EFA 2016-17'!J:J)+SUMIF('3) SB - One Off Reserve'!$A:$A,Summary!$A103,'3) SB - One Off Reserve'!H:H)+SUMIF('8) EYB - 2, 3&amp;4 YO'!$A:$A,Summary!$A103,'8) EYB - 2, 3&amp;4 YO'!S:S)</f>
        <v>302588.08278200257</v>
      </c>
      <c r="Y103" s="87">
        <f>SUMIF('1) SB - All Schools ISB '!$C:$C,Summary!$A103,'1) SB - All Schools ISB '!Q:Q)+SUMIF('2) SB - Growth Fund'!$A:$A,Summary!$A103,'2) SB - Growth Fund'!M:M)+SUMIF('4) HNB - Special Sch, AP, ARPs'!$A:$A,Summary!$A103,'4) HNB - Special Sch, AP, ARPs'!V:V)+SUMIF('5) HNB - SEN Support Fund'!$A:$A,Summary!$A103,'5) HNB - SEN Support Fund'!R:R)+SUMIF('6) HNB - Mainstream Banding'!$A:$A,Summary!$A103,'6) HNB - Mainstream Banding'!L:L)+SUMIF('7) EYB&amp;HNB - EY High Needs'!$A:$A,Summary!$A103,'7) EYB&amp;HNB - EY High Needs'!H:H)+SUMIF('9) PPG 2016-17'!$A:$A,Summary!$A103,'9) PPG 2016-17'!L:L)+SUMIF('10) EFA 2016-17'!$A:$A,Summary!$A103,'10) EFA 2016-17'!K:K)+SUMIF('3) SB - One Off Reserve'!$A:$A,Summary!$A103,'3) SB - One Off Reserve'!I:I)+SUMIF('8) EYB - 2, 3&amp;4 YO'!$A:$A,Summary!$A103,'8) EYB - 2, 3&amp;4 YO'!T:T)</f>
        <v>302588.08278200257</v>
      </c>
      <c r="Z103" s="87">
        <f>SUMIF('1) SB - All Schools ISB '!$C:$C,Summary!$A103,'1) SB - All Schools ISB '!R:R)+SUMIF('2) SB - Growth Fund'!$A:$A,Summary!$A103,'2) SB - Growth Fund'!N:N)+SUMIF('4) HNB - Special Sch, AP, ARPs'!$A:$A,Summary!$A103,'4) HNB - Special Sch, AP, ARPs'!W:W)+SUMIF('5) HNB - SEN Support Fund'!$A:$A,Summary!$A103,'5) HNB - SEN Support Fund'!S:S)+SUMIF('6) HNB - Mainstream Banding'!$A:$A,Summary!$A103,'6) HNB - Mainstream Banding'!M:M)+SUMIF('7) EYB&amp;HNB - EY High Needs'!$A:$A,Summary!$A103,'7) EYB&amp;HNB - EY High Needs'!I:I)+SUMIF('9) PPG 2016-17'!$A:$A,Summary!$A103,'9) PPG 2016-17'!M:M)+SUMIF('10) EFA 2016-17'!$A:$A,Summary!$A103,'10) EFA 2016-17'!L:L)+SUMIF('3) SB - One Off Reserve'!$A:$A,Summary!$A103,'3) SB - One Off Reserve'!J:J)+SUMIF('8) EYB - 2, 3&amp;4 YO'!$A:$A,Summary!$A103,'8) EYB - 2, 3&amp;4 YO'!U:U)</f>
        <v>302588.08278200257</v>
      </c>
      <c r="AA103" s="87">
        <f>SUMIF('1) SB - All Schools ISB '!$C:$C,Summary!$A103,'1) SB - All Schools ISB '!S:S)+SUMIF('2) SB - Growth Fund'!$A:$A,Summary!$A103,'2) SB - Growth Fund'!O:O)+SUMIF('4) HNB - Special Sch, AP, ARPs'!$A:$A,Summary!$A103,'4) HNB - Special Sch, AP, ARPs'!X:X)+SUMIF('5) HNB - SEN Support Fund'!$A:$A,Summary!$A103,'5) HNB - SEN Support Fund'!T:T)+SUMIF('6) HNB - Mainstream Banding'!$A:$A,Summary!$A103,'6) HNB - Mainstream Banding'!N:N)+SUMIF('7) EYB&amp;HNB - EY High Needs'!$A:$A,Summary!$A103,'7) EYB&amp;HNB - EY High Needs'!J:J)+SUMIF('9) PPG 2016-17'!$A:$A,Summary!$A103,'9) PPG 2016-17'!N:N)+SUMIF('10) EFA 2016-17'!$A:$A,Summary!$A103,'10) EFA 2016-17'!M:M)+SUMIF('3) SB - One Off Reserve'!$A:$A,Summary!$A103,'3) SB - One Off Reserve'!K:K)+SUMIF('8) EYB - 2, 3&amp;4 YO'!$A:$A,Summary!$A103,'8) EYB - 2, 3&amp;4 YO'!V:V)</f>
        <v>302588.08278200257</v>
      </c>
      <c r="AB103" s="87">
        <f>SUMIF('1) SB - All Schools ISB '!$C:$C,Summary!$A103,'1) SB - All Schools ISB '!T:T)+SUMIF('2) SB - Growth Fund'!$A:$A,Summary!$A103,'2) SB - Growth Fund'!P:P)+SUMIF('4) HNB - Special Sch, AP, ARPs'!$A:$A,Summary!$A103,'4) HNB - Special Sch, AP, ARPs'!Y:Y)+SUMIF('5) HNB - SEN Support Fund'!$A:$A,Summary!$A103,'5) HNB - SEN Support Fund'!U:U)+SUMIF('6) HNB - Mainstream Banding'!$A:$A,Summary!$A103,'6) HNB - Mainstream Banding'!O:O)+SUMIF('7) EYB&amp;HNB - EY High Needs'!$A:$A,Summary!$A103,'7) EYB&amp;HNB - EY High Needs'!K:K)+SUMIF('9) PPG 2016-17'!$A:$A,Summary!$A103,'9) PPG 2016-17'!O:O)+SUMIF('10) EFA 2016-17'!$A:$A,Summary!$A103,'10) EFA 2016-17'!N:N)+SUMIF('3) SB - One Off Reserve'!$A:$A,Summary!$A103,'3) SB - One Off Reserve'!L:L)+SUMIF('8) EYB - 2, 3&amp;4 YO'!$A:$A,Summary!$A103,'8) EYB - 2, 3&amp;4 YO'!W:W)</f>
        <v>302588.08278200257</v>
      </c>
      <c r="AC103" s="87">
        <f>SUMIF('1) SB - All Schools ISB '!$C:$C,Summary!$A103,'1) SB - All Schools ISB '!U:U)+SUMIF('2) SB - Growth Fund'!$A:$A,Summary!$A103,'2) SB - Growth Fund'!Q:Q)+SUMIF('4) HNB - Special Sch, AP, ARPs'!$A:$A,Summary!$A103,'4) HNB - Special Sch, AP, ARPs'!Z:Z)+SUMIF('5) HNB - SEN Support Fund'!$A:$A,Summary!$A103,'5) HNB - SEN Support Fund'!V:V)+SUMIF('6) HNB - Mainstream Banding'!$A:$A,Summary!$A103,'6) HNB - Mainstream Banding'!P:P)+SUMIF('7) EYB&amp;HNB - EY High Needs'!$A:$A,Summary!$A103,'7) EYB&amp;HNB - EY High Needs'!L:L)+SUMIF('9) PPG 2016-17'!$A:$A,Summary!$A103,'9) PPG 2016-17'!P:P)+SUMIF('10) EFA 2016-17'!$A:$A,Summary!$A103,'10) EFA 2016-17'!O:O)+SUMIF('3) SB - One Off Reserve'!$A:$A,Summary!$A103,'3) SB - One Off Reserve'!M:M)+SUMIF('8) EYB - 2, 3&amp;4 YO'!$A:$A,Summary!$A103,'8) EYB - 2, 3&amp;4 YO'!X:X)</f>
        <v>302588.08278200257</v>
      </c>
      <c r="AD103" s="87">
        <f>SUMIF('1) SB - All Schools ISB '!$C:$C,Summary!$A103,'1) SB - All Schools ISB '!V:V)+SUMIF('2) SB - Growth Fund'!$A:$A,Summary!$A103,'2) SB - Growth Fund'!R:R)+SUMIF('4) HNB - Special Sch, AP, ARPs'!$A:$A,Summary!$A103,'4) HNB - Special Sch, AP, ARPs'!AA:AA)+SUMIF('5) HNB - SEN Support Fund'!$A:$A,Summary!$A103,'5) HNB - SEN Support Fund'!W:W)+SUMIF('6) HNB - Mainstream Banding'!$A:$A,Summary!$A103,'6) HNB - Mainstream Banding'!Q:Q)+SUMIF('7) EYB&amp;HNB - EY High Needs'!$A:$A,Summary!$A103,'7) EYB&amp;HNB - EY High Needs'!M:M)+SUMIF('9) PPG 2016-17'!$A:$A,Summary!$A103,'9) PPG 2016-17'!Q:Q)+SUMIF('10) EFA 2016-17'!$A:$A,Summary!$A103,'10) EFA 2016-17'!P:P)+SUMIF('3) SB - One Off Reserve'!$A:$A,Summary!$A103,'3) SB - One Off Reserve'!N:N)+SUMIF('8) EYB - 2, 3&amp;4 YO'!$A:$A,Summary!$A103,'8) EYB - 2, 3&amp;4 YO'!Y:Y)</f>
        <v>302588.08278200257</v>
      </c>
      <c r="AE103" s="87">
        <f>SUMIF('1) SB - All Schools ISB '!$C:$C,Summary!$A103,'1) SB - All Schools ISB '!W:W)+SUMIF('2) SB - Growth Fund'!$A:$A,Summary!$A103,'2) SB - Growth Fund'!S:S)+SUMIF('4) HNB - Special Sch, AP, ARPs'!$A:$A,Summary!$A103,'4) HNB - Special Sch, AP, ARPs'!AB:AB)+SUMIF('5) HNB - SEN Support Fund'!$A:$A,Summary!$A103,'5) HNB - SEN Support Fund'!X:X)+SUMIF('6) HNB - Mainstream Banding'!$A:$A,Summary!$A103,'6) HNB - Mainstream Banding'!R:R)+SUMIF('7) EYB&amp;HNB - EY High Needs'!$A:$A,Summary!$A103,'7) EYB&amp;HNB - EY High Needs'!N:N)+SUMIF('9) PPG 2016-17'!$A:$A,Summary!$A103,'9) PPG 2016-17'!R:R)+SUMIF('10) EFA 2016-17'!$A:$A,Summary!$A103,'10) EFA 2016-17'!Q:Q)+SUMIF('3) SB - One Off Reserve'!$A:$A,Summary!$A103,'3) SB - One Off Reserve'!O:O)+SUMIF('8) EYB - 2, 3&amp;4 YO'!$A:$A,Summary!$A103,'8) EYB - 2, 3&amp;4 YO'!Z:Z)</f>
        <v>124595.09291023636</v>
      </c>
      <c r="AG103" s="96">
        <v>3566644.396336548</v>
      </c>
      <c r="AH103" s="223">
        <v>3566644.396336548</v>
      </c>
      <c r="AI103" s="223">
        <f t="shared" si="8"/>
        <v>3566644.396336548</v>
      </c>
      <c r="AJ103" s="56">
        <f t="shared" si="9"/>
        <v>0</v>
      </c>
    </row>
    <row r="104" spans="1:36" ht="15" x14ac:dyDescent="0.25">
      <c r="A104" s="7">
        <v>3072179</v>
      </c>
      <c r="B104" s="37" t="s">
        <v>46</v>
      </c>
      <c r="C104" s="96">
        <f>SUMIF('1) SB - All Schools ISB '!C:C,Summary!A104,'1) SB - All Schools ISB '!K:K)</f>
        <v>1685369.5061302185</v>
      </c>
      <c r="D104" s="41">
        <f>SUMIF('4) HNB - Special Sch, AP, ARPs'!A:A,Summary!A104,'4) HNB - Special Sch, AP, ARPs'!C:C)</f>
        <v>0</v>
      </c>
      <c r="E104" s="90">
        <f t="shared" si="5"/>
        <v>1685369.5061302185</v>
      </c>
      <c r="F104" s="88"/>
      <c r="G104" s="91">
        <f>SUMIF('6) HNB - Mainstream Banding'!A:A,Summary!A104,'6) HNB - Mainstream Banding'!E:E)</f>
        <v>11826.782500000001</v>
      </c>
      <c r="H104" s="41">
        <f>SUMIF('4) HNB - Special Sch, AP, ARPs'!A:A,Summary!A104,'4) HNB - Special Sch, AP, ARPs'!E:E)+SUMIF('4) HNB - Special Sch, AP, ARPs'!A:A,Summary!A104,'4) HNB - Special Sch, AP, ARPs'!F:F)</f>
        <v>0</v>
      </c>
      <c r="I104" s="41">
        <f>SUMIF('5) HNB - SEN Support Fund'!A:A,Summary!A104,'5) HNB - SEN Support Fund'!L:L)</f>
        <v>0</v>
      </c>
      <c r="J104" s="41"/>
      <c r="K104" s="96">
        <f>SUMIF('8) EYB - 2, 3&amp;4 YO'!A:A,A104,'8) EYB - 2, 3&amp;4 YO'!N:N)</f>
        <v>100644</v>
      </c>
      <c r="L104" s="96">
        <f>SUMIF('2) SB - Growth Fund'!A:A,Summary!A104,'2) SB - Growth Fund'!G:G)</f>
        <v>0</v>
      </c>
      <c r="M104" s="96">
        <f>SUMIF('3) SB - One Off Reserve'!A:A,Summary!A104,'3) SB - One Off Reserve'!D:D)</f>
        <v>3942.8271821642693</v>
      </c>
      <c r="N104" s="96">
        <f>SUMIF('10) EFA 2016-17'!A:A,Summary!A104,'10) EFA 2016-17'!C:C)</f>
        <v>0</v>
      </c>
      <c r="O104" s="96">
        <f>SUMIF('10) EFA 2016-17'!A:A,Summary!A104,'10) EFA 2016-17'!D:D)</f>
        <v>0</v>
      </c>
      <c r="P104" s="96">
        <f>SUMIF('9) PPG 2016-17'!A:A,Summary!A104,'9) PPG 2016-17'!F:F)</f>
        <v>125980</v>
      </c>
      <c r="Q104" s="96">
        <f t="shared" si="6"/>
        <v>242393.60968216427</v>
      </c>
      <c r="R104" s="88"/>
      <c r="S104" s="96">
        <f t="shared" si="7"/>
        <v>1927763.1158123827</v>
      </c>
      <c r="T104" s="87">
        <f>SUMIF('1) SB - All Schools ISB '!$C:$C,Summary!$A104,'1) SB - All Schools ISB '!L:L)+SUMIF('2) SB - Growth Fund'!$A:$A,Summary!$A104,'2) SB - Growth Fund'!H:H)+SUMIF('4) HNB - Special Sch, AP, ARPs'!$A:$A,Summary!$A104,'4) HNB - Special Sch, AP, ARPs'!Q:Q)+SUMIF('5) HNB - SEN Support Fund'!$A:$A,Summary!$A104,'5) HNB - SEN Support Fund'!M:M)+SUMIF('6) HNB - Mainstream Banding'!$A:$A,Summary!$A104,'6) HNB - Mainstream Banding'!G:G)+SUMIF('7) EYB&amp;HNB - EY High Needs'!$A:$A,Summary!$A104,'7) EYB&amp;HNB - EY High Needs'!C:C)+SUMIF('9) PPG 2016-17'!$A:$A,Summary!$A104,'9) PPG 2016-17'!G:G)+SUMIF('10) EFA 2016-17'!$A:$A,Summary!$A104,'10) EFA 2016-17'!F:F)+SUMIF('3) SB - One Off Reserve'!$A:$A,Summary!$A104,'3) SB - One Off Reserve'!D:D)+SUMIF('8) EYB - 2, 3&amp;4 YO'!$A:$A,Summary!$A104,'8) EYB - 2, 3&amp;4 YO'!O:O)</f>
        <v>225182.16037463941</v>
      </c>
      <c r="U104" s="87">
        <f>SUMIF('1) SB - All Schools ISB '!$C:$C,Summary!$A104,'1) SB - All Schools ISB '!M:M)+SUMIF('2) SB - Growth Fund'!$A:$A,Summary!$A104,'2) SB - Growth Fund'!I:I)+SUMIF('4) HNB - Special Sch, AP, ARPs'!$A:$A,Summary!$A104,'4) HNB - Special Sch, AP, ARPs'!R:R)+SUMIF('5) HNB - SEN Support Fund'!$A:$A,Summary!$A104,'5) HNB - SEN Support Fund'!N:N)+SUMIF('6) HNB - Mainstream Banding'!$A:$A,Summary!$A104,'6) HNB - Mainstream Banding'!H:H)+SUMIF('7) EYB&amp;HNB - EY High Needs'!$A:$A,Summary!$A104,'7) EYB&amp;HNB - EY High Needs'!D:D)+SUMIF('9) PPG 2016-17'!$A:$A,Summary!$A104,'9) PPG 2016-17'!H:H)+SUMIF('10) EFA 2016-17'!$A:$A,Summary!$A104,'10) EFA 2016-17'!G:G)+SUMIF('3) SB - One Off Reserve'!$A:$A,Summary!$A104,'3) SB - One Off Reserve'!E:E)+SUMIF('8) EYB - 2, 3&amp;4 YO'!$A:$A,Summary!$A104,'8) EYB - 2, 3&amp;4 YO'!P:P)</f>
        <v>163524.72453356854</v>
      </c>
      <c r="V104" s="87">
        <f>SUMIF('1) SB - All Schools ISB '!$C:$C,Summary!$A104,'1) SB - All Schools ISB '!N:N)+SUMIF('2) SB - Growth Fund'!$A:$A,Summary!$A104,'2) SB - Growth Fund'!J:J)+SUMIF('4) HNB - Special Sch, AP, ARPs'!$A:$A,Summary!$A104,'4) HNB - Special Sch, AP, ARPs'!S:S)+SUMIF('5) HNB - SEN Support Fund'!$A:$A,Summary!$A104,'5) HNB - SEN Support Fund'!O:O)+SUMIF('6) HNB - Mainstream Banding'!$A:$A,Summary!$A104,'6) HNB - Mainstream Banding'!I:I)+SUMIF('7) EYB&amp;HNB - EY High Needs'!$A:$A,Summary!$A104,'7) EYB&amp;HNB - EY High Needs'!E:E)+SUMIF('9) PPG 2016-17'!$A:$A,Summary!$A104,'9) PPG 2016-17'!I:I)+SUMIF('10) EFA 2016-17'!$A:$A,Summary!$A104,'10) EFA 2016-17'!H:H)+SUMIF('3) SB - One Off Reserve'!$A:$A,Summary!$A104,'3) SB - One Off Reserve'!F:F)+SUMIF('8) EYB - 2, 3&amp;4 YO'!$A:$A,Summary!$A104,'8) EYB - 2, 3&amp;4 YO'!Q:Q)</f>
        <v>163524.72453356854</v>
      </c>
      <c r="W104" s="87">
        <f>SUMIF('1) SB - All Schools ISB '!$C:$C,Summary!$A104,'1) SB - All Schools ISB '!O:O)+SUMIF('2) SB - Growth Fund'!$A:$A,Summary!$A104,'2) SB - Growth Fund'!K:K)+SUMIF('4) HNB - Special Sch, AP, ARPs'!$A:$A,Summary!$A104,'4) HNB - Special Sch, AP, ARPs'!T:T)+SUMIF('5) HNB - SEN Support Fund'!$A:$A,Summary!$A104,'5) HNB - SEN Support Fund'!P:P)+SUMIF('6) HNB - Mainstream Banding'!$A:$A,Summary!$A104,'6) HNB - Mainstream Banding'!J:J)+SUMIF('7) EYB&amp;HNB - EY High Needs'!$A:$A,Summary!$A104,'7) EYB&amp;HNB - EY High Needs'!F:F)+SUMIF('9) PPG 2016-17'!$A:$A,Summary!$A104,'9) PPG 2016-17'!J:J)+SUMIF('10) EFA 2016-17'!$A:$A,Summary!$A104,'10) EFA 2016-17'!I:I)+SUMIF('3) SB - One Off Reserve'!$A:$A,Summary!$A104,'3) SB - One Off Reserve'!G:G)+SUMIF('8) EYB - 2, 3&amp;4 YO'!$A:$A,Summary!$A104,'8) EYB - 2, 3&amp;4 YO'!R:R)</f>
        <v>163524.72453356854</v>
      </c>
      <c r="X104" s="87">
        <f>SUMIF('1) SB - All Schools ISB '!$C:$C,Summary!$A104,'1) SB - All Schools ISB '!P:P)+SUMIF('2) SB - Growth Fund'!$A:$A,Summary!$A104,'2) SB - Growth Fund'!L:L)+SUMIF('4) HNB - Special Sch, AP, ARPs'!$A:$A,Summary!$A104,'4) HNB - Special Sch, AP, ARPs'!U:U)+SUMIF('5) HNB - SEN Support Fund'!$A:$A,Summary!$A104,'5) HNB - SEN Support Fund'!Q:Q)+SUMIF('6) HNB - Mainstream Banding'!$A:$A,Summary!$A104,'6) HNB - Mainstream Banding'!K:K)+SUMIF('7) EYB&amp;HNB - EY High Needs'!$A:$A,Summary!$A104,'7) EYB&amp;HNB - EY High Needs'!G:G)+SUMIF('9) PPG 2016-17'!$A:$A,Summary!$A104,'9) PPG 2016-17'!K:K)+SUMIF('10) EFA 2016-17'!$A:$A,Summary!$A104,'10) EFA 2016-17'!J:J)+SUMIF('3) SB - One Off Reserve'!$A:$A,Summary!$A104,'3) SB - One Off Reserve'!H:H)+SUMIF('8) EYB - 2, 3&amp;4 YO'!$A:$A,Summary!$A104,'8) EYB - 2, 3&amp;4 YO'!S:S)</f>
        <v>163524.72453356854</v>
      </c>
      <c r="Y104" s="87">
        <f>SUMIF('1) SB - All Schools ISB '!$C:$C,Summary!$A104,'1) SB - All Schools ISB '!Q:Q)+SUMIF('2) SB - Growth Fund'!$A:$A,Summary!$A104,'2) SB - Growth Fund'!M:M)+SUMIF('4) HNB - Special Sch, AP, ARPs'!$A:$A,Summary!$A104,'4) HNB - Special Sch, AP, ARPs'!V:V)+SUMIF('5) HNB - SEN Support Fund'!$A:$A,Summary!$A104,'5) HNB - SEN Support Fund'!R:R)+SUMIF('6) HNB - Mainstream Banding'!$A:$A,Summary!$A104,'6) HNB - Mainstream Banding'!L:L)+SUMIF('7) EYB&amp;HNB - EY High Needs'!$A:$A,Summary!$A104,'7) EYB&amp;HNB - EY High Needs'!H:H)+SUMIF('9) PPG 2016-17'!$A:$A,Summary!$A104,'9) PPG 2016-17'!L:L)+SUMIF('10) EFA 2016-17'!$A:$A,Summary!$A104,'10) EFA 2016-17'!K:K)+SUMIF('3) SB - One Off Reserve'!$A:$A,Summary!$A104,'3) SB - One Off Reserve'!I:I)+SUMIF('8) EYB - 2, 3&amp;4 YO'!$A:$A,Summary!$A104,'8) EYB - 2, 3&amp;4 YO'!T:T)</f>
        <v>163524.72453356854</v>
      </c>
      <c r="Z104" s="87">
        <f>SUMIF('1) SB - All Schools ISB '!$C:$C,Summary!$A104,'1) SB - All Schools ISB '!R:R)+SUMIF('2) SB - Growth Fund'!$A:$A,Summary!$A104,'2) SB - Growth Fund'!N:N)+SUMIF('4) HNB - Special Sch, AP, ARPs'!$A:$A,Summary!$A104,'4) HNB - Special Sch, AP, ARPs'!W:W)+SUMIF('5) HNB - SEN Support Fund'!$A:$A,Summary!$A104,'5) HNB - SEN Support Fund'!S:S)+SUMIF('6) HNB - Mainstream Banding'!$A:$A,Summary!$A104,'6) HNB - Mainstream Banding'!M:M)+SUMIF('7) EYB&amp;HNB - EY High Needs'!$A:$A,Summary!$A104,'7) EYB&amp;HNB - EY High Needs'!I:I)+SUMIF('9) PPG 2016-17'!$A:$A,Summary!$A104,'9) PPG 2016-17'!M:M)+SUMIF('10) EFA 2016-17'!$A:$A,Summary!$A104,'10) EFA 2016-17'!L:L)+SUMIF('3) SB - One Off Reserve'!$A:$A,Summary!$A104,'3) SB - One Off Reserve'!J:J)+SUMIF('8) EYB - 2, 3&amp;4 YO'!$A:$A,Summary!$A104,'8) EYB - 2, 3&amp;4 YO'!U:U)</f>
        <v>163524.72453356854</v>
      </c>
      <c r="AA104" s="87">
        <f>SUMIF('1) SB - All Schools ISB '!$C:$C,Summary!$A104,'1) SB - All Schools ISB '!S:S)+SUMIF('2) SB - Growth Fund'!$A:$A,Summary!$A104,'2) SB - Growth Fund'!O:O)+SUMIF('4) HNB - Special Sch, AP, ARPs'!$A:$A,Summary!$A104,'4) HNB - Special Sch, AP, ARPs'!X:X)+SUMIF('5) HNB - SEN Support Fund'!$A:$A,Summary!$A104,'5) HNB - SEN Support Fund'!T:T)+SUMIF('6) HNB - Mainstream Banding'!$A:$A,Summary!$A104,'6) HNB - Mainstream Banding'!N:N)+SUMIF('7) EYB&amp;HNB - EY High Needs'!$A:$A,Summary!$A104,'7) EYB&amp;HNB - EY High Needs'!J:J)+SUMIF('9) PPG 2016-17'!$A:$A,Summary!$A104,'9) PPG 2016-17'!N:N)+SUMIF('10) EFA 2016-17'!$A:$A,Summary!$A104,'10) EFA 2016-17'!M:M)+SUMIF('3) SB - One Off Reserve'!$A:$A,Summary!$A104,'3) SB - One Off Reserve'!K:K)+SUMIF('8) EYB - 2, 3&amp;4 YO'!$A:$A,Summary!$A104,'8) EYB - 2, 3&amp;4 YO'!V:V)</f>
        <v>163524.72453356854</v>
      </c>
      <c r="AB104" s="87">
        <f>SUMIF('1) SB - All Schools ISB '!$C:$C,Summary!$A104,'1) SB - All Schools ISB '!T:T)+SUMIF('2) SB - Growth Fund'!$A:$A,Summary!$A104,'2) SB - Growth Fund'!P:P)+SUMIF('4) HNB - Special Sch, AP, ARPs'!$A:$A,Summary!$A104,'4) HNB - Special Sch, AP, ARPs'!Y:Y)+SUMIF('5) HNB - SEN Support Fund'!$A:$A,Summary!$A104,'5) HNB - SEN Support Fund'!U:U)+SUMIF('6) HNB - Mainstream Banding'!$A:$A,Summary!$A104,'6) HNB - Mainstream Banding'!O:O)+SUMIF('7) EYB&amp;HNB - EY High Needs'!$A:$A,Summary!$A104,'7) EYB&amp;HNB - EY High Needs'!K:K)+SUMIF('9) PPG 2016-17'!$A:$A,Summary!$A104,'9) PPG 2016-17'!O:O)+SUMIF('10) EFA 2016-17'!$A:$A,Summary!$A104,'10) EFA 2016-17'!N:N)+SUMIF('3) SB - One Off Reserve'!$A:$A,Summary!$A104,'3) SB - One Off Reserve'!L:L)+SUMIF('8) EYB - 2, 3&amp;4 YO'!$A:$A,Summary!$A104,'8) EYB - 2, 3&amp;4 YO'!W:W)</f>
        <v>163524.72453356854</v>
      </c>
      <c r="AC104" s="87">
        <f>SUMIF('1) SB - All Schools ISB '!$C:$C,Summary!$A104,'1) SB - All Schools ISB '!U:U)+SUMIF('2) SB - Growth Fund'!$A:$A,Summary!$A104,'2) SB - Growth Fund'!Q:Q)+SUMIF('4) HNB - Special Sch, AP, ARPs'!$A:$A,Summary!$A104,'4) HNB - Special Sch, AP, ARPs'!Z:Z)+SUMIF('5) HNB - SEN Support Fund'!$A:$A,Summary!$A104,'5) HNB - SEN Support Fund'!V:V)+SUMIF('6) HNB - Mainstream Banding'!$A:$A,Summary!$A104,'6) HNB - Mainstream Banding'!P:P)+SUMIF('7) EYB&amp;HNB - EY High Needs'!$A:$A,Summary!$A104,'7) EYB&amp;HNB - EY High Needs'!L:L)+SUMIF('9) PPG 2016-17'!$A:$A,Summary!$A104,'9) PPG 2016-17'!P:P)+SUMIF('10) EFA 2016-17'!$A:$A,Summary!$A104,'10) EFA 2016-17'!O:O)+SUMIF('3) SB - One Off Reserve'!$A:$A,Summary!$A104,'3) SB - One Off Reserve'!M:M)+SUMIF('8) EYB - 2, 3&amp;4 YO'!$A:$A,Summary!$A104,'8) EYB - 2, 3&amp;4 YO'!X:X)</f>
        <v>163524.72453356854</v>
      </c>
      <c r="AD104" s="87">
        <f>SUMIF('1) SB - All Schools ISB '!$C:$C,Summary!$A104,'1) SB - All Schools ISB '!V:V)+SUMIF('2) SB - Growth Fund'!$A:$A,Summary!$A104,'2) SB - Growth Fund'!R:R)+SUMIF('4) HNB - Special Sch, AP, ARPs'!$A:$A,Summary!$A104,'4) HNB - Special Sch, AP, ARPs'!AA:AA)+SUMIF('5) HNB - SEN Support Fund'!$A:$A,Summary!$A104,'5) HNB - SEN Support Fund'!W:W)+SUMIF('6) HNB - Mainstream Banding'!$A:$A,Summary!$A104,'6) HNB - Mainstream Banding'!Q:Q)+SUMIF('7) EYB&amp;HNB - EY High Needs'!$A:$A,Summary!$A104,'7) EYB&amp;HNB - EY High Needs'!M:M)+SUMIF('9) PPG 2016-17'!$A:$A,Summary!$A104,'9) PPG 2016-17'!Q:Q)+SUMIF('10) EFA 2016-17'!$A:$A,Summary!$A104,'10) EFA 2016-17'!P:P)+SUMIF('3) SB - One Off Reserve'!$A:$A,Summary!$A104,'3) SB - One Off Reserve'!N:N)+SUMIF('8) EYB - 2, 3&amp;4 YO'!$A:$A,Summary!$A104,'8) EYB - 2, 3&amp;4 YO'!Y:Y)</f>
        <v>163524.72453356854</v>
      </c>
      <c r="AE104" s="87">
        <f>SUMIF('1) SB - All Schools ISB '!$C:$C,Summary!$A104,'1) SB - All Schools ISB '!W:W)+SUMIF('2) SB - Growth Fund'!$A:$A,Summary!$A104,'2) SB - Growth Fund'!S:S)+SUMIF('4) HNB - Special Sch, AP, ARPs'!$A:$A,Summary!$A104,'4) HNB - Special Sch, AP, ARPs'!AB:AB)+SUMIF('5) HNB - SEN Support Fund'!$A:$A,Summary!$A104,'5) HNB - SEN Support Fund'!X:X)+SUMIF('6) HNB - Mainstream Banding'!$A:$A,Summary!$A104,'6) HNB - Mainstream Banding'!R:R)+SUMIF('7) EYB&amp;HNB - EY High Needs'!$A:$A,Summary!$A104,'7) EYB&amp;HNB - EY High Needs'!N:N)+SUMIF('9) PPG 2016-17'!$A:$A,Summary!$A104,'9) PPG 2016-17'!R:R)+SUMIF('10) EFA 2016-17'!$A:$A,Summary!$A104,'10) EFA 2016-17'!Q:Q)+SUMIF('3) SB - One Off Reserve'!$A:$A,Summary!$A104,'3) SB - One Off Reserve'!O:O)+SUMIF('8) EYB - 2, 3&amp;4 YO'!$A:$A,Summary!$A104,'8) EYB - 2, 3&amp;4 YO'!Z:Z)</f>
        <v>67333.710102057652</v>
      </c>
      <c r="AG104" s="96">
        <v>1927763.1158123827</v>
      </c>
      <c r="AH104" s="223">
        <v>1927763.1158123827</v>
      </c>
      <c r="AI104" s="223">
        <f t="shared" si="8"/>
        <v>1927763.1158123827</v>
      </c>
      <c r="AJ104" s="56">
        <f t="shared" si="9"/>
        <v>0</v>
      </c>
    </row>
    <row r="105" spans="1:36" ht="15" x14ac:dyDescent="0.25">
      <c r="A105" s="7">
        <v>3075201</v>
      </c>
      <c r="B105" s="37" t="s">
        <v>359</v>
      </c>
      <c r="C105" s="96">
        <f>SUMIF('1) SB - All Schools ISB '!C:C,Summary!A105,'1) SB - All Schools ISB '!K:K)</f>
        <v>1268308.962918384</v>
      </c>
      <c r="D105" s="41">
        <f>SUMIF('4) HNB - Special Sch, AP, ARPs'!A:A,Summary!A105,'4) HNB - Special Sch, AP, ARPs'!C:C)</f>
        <v>0</v>
      </c>
      <c r="E105" s="90">
        <f t="shared" si="5"/>
        <v>1268308.962918384</v>
      </c>
      <c r="F105" s="88"/>
      <c r="G105" s="91">
        <f>SUMIF('6) HNB - Mainstream Banding'!A:A,Summary!A105,'6) HNB - Mainstream Banding'!E:E)</f>
        <v>13069</v>
      </c>
      <c r="H105" s="41">
        <f>SUMIF('4) HNB - Special Sch, AP, ARPs'!A:A,Summary!A105,'4) HNB - Special Sch, AP, ARPs'!E:E)+SUMIF('4) HNB - Special Sch, AP, ARPs'!A:A,Summary!A105,'4) HNB - Special Sch, AP, ARPs'!F:F)</f>
        <v>0</v>
      </c>
      <c r="I105" s="41">
        <f>SUMIF('5) HNB - SEN Support Fund'!A:A,Summary!A105,'5) HNB - SEN Support Fund'!L:L)</f>
        <v>0</v>
      </c>
      <c r="J105" s="41"/>
      <c r="K105" s="96">
        <f>SUMIF('8) EYB - 2, 3&amp;4 YO'!A:A,A105,'8) EYB - 2, 3&amp;4 YO'!N:N)</f>
        <v>242497.99999999997</v>
      </c>
      <c r="L105" s="96">
        <f>SUMIF('2) SB - Growth Fund'!A:A,Summary!A105,'2) SB - Growth Fund'!G:G)</f>
        <v>0</v>
      </c>
      <c r="M105" s="96">
        <f>SUMIF('3) SB - One Off Reserve'!A:A,Summary!A105,'3) SB - One Off Reserve'!D:D)</f>
        <v>2999.0653566462261</v>
      </c>
      <c r="N105" s="96">
        <f>SUMIF('10) EFA 2016-17'!A:A,Summary!A105,'10) EFA 2016-17'!C:C)</f>
        <v>0</v>
      </c>
      <c r="O105" s="96">
        <f>SUMIF('10) EFA 2016-17'!A:A,Summary!A105,'10) EFA 2016-17'!D:D)</f>
        <v>0</v>
      </c>
      <c r="P105" s="96">
        <f>SUMIF('9) PPG 2016-17'!A:A,Summary!A105,'9) PPG 2016-17'!F:F)</f>
        <v>73920</v>
      </c>
      <c r="Q105" s="96">
        <f t="shared" si="6"/>
        <v>332486.0653566462</v>
      </c>
      <c r="R105" s="88"/>
      <c r="S105" s="96">
        <f t="shared" si="7"/>
        <v>1600795.0282750302</v>
      </c>
      <c r="T105" s="87">
        <f>SUMIF('1) SB - All Schools ISB '!$C:$C,Summary!$A105,'1) SB - All Schools ISB '!L:L)+SUMIF('2) SB - Growth Fund'!$A:$A,Summary!$A105,'2) SB - Growth Fund'!H:H)+SUMIF('4) HNB - Special Sch, AP, ARPs'!$A:$A,Summary!$A105,'4) HNB - Special Sch, AP, ARPs'!Q:Q)+SUMIF('5) HNB - SEN Support Fund'!$A:$A,Summary!$A105,'5) HNB - SEN Support Fund'!M:M)+SUMIF('6) HNB - Mainstream Banding'!$A:$A,Summary!$A105,'6) HNB - Mainstream Banding'!G:G)+SUMIF('7) EYB&amp;HNB - EY High Needs'!$A:$A,Summary!$A105,'7) EYB&amp;HNB - EY High Needs'!C:C)+SUMIF('9) PPG 2016-17'!$A:$A,Summary!$A105,'9) PPG 2016-17'!G:G)+SUMIF('10) EFA 2016-17'!$A:$A,Summary!$A105,'10) EFA 2016-17'!F:F)+SUMIF('3) SB - One Off Reserve'!$A:$A,Summary!$A105,'3) SB - One Off Reserve'!D:D)+SUMIF('8) EYB - 2, 3&amp;4 YO'!$A:$A,Summary!$A105,'8) EYB - 2, 3&amp;4 YO'!O:O)</f>
        <v>186745.60109226036</v>
      </c>
      <c r="U105" s="87">
        <f>SUMIF('1) SB - All Schools ISB '!$C:$C,Summary!$A105,'1) SB - All Schools ISB '!M:M)+SUMIF('2) SB - Growth Fund'!$A:$A,Summary!$A105,'2) SB - Growth Fund'!I:I)+SUMIF('4) HNB - Special Sch, AP, ARPs'!$A:$A,Summary!$A105,'4) HNB - Special Sch, AP, ARPs'!R:R)+SUMIF('5) HNB - SEN Support Fund'!$A:$A,Summary!$A105,'5) HNB - SEN Support Fund'!N:N)+SUMIF('6) HNB - Mainstream Banding'!$A:$A,Summary!$A105,'6) HNB - Mainstream Banding'!H:H)+SUMIF('7) EYB&amp;HNB - EY High Needs'!$A:$A,Summary!$A105,'7) EYB&amp;HNB - EY High Needs'!D:D)+SUMIF('9) PPG 2016-17'!$A:$A,Summary!$A105,'9) PPG 2016-17'!H:H)+SUMIF('10) EFA 2016-17'!$A:$A,Summary!$A105,'10) EFA 2016-17'!G:G)+SUMIF('3) SB - One Off Reserve'!$A:$A,Summary!$A105,'3) SB - One Off Reserve'!E:E)+SUMIF('8) EYB - 2, 3&amp;4 YO'!$A:$A,Summary!$A105,'8) EYB - 2, 3&amp;4 YO'!P:P)</f>
        <v>135812.65684806264</v>
      </c>
      <c r="V105" s="87">
        <f>SUMIF('1) SB - All Schools ISB '!$C:$C,Summary!$A105,'1) SB - All Schools ISB '!N:N)+SUMIF('2) SB - Growth Fund'!$A:$A,Summary!$A105,'2) SB - Growth Fund'!J:J)+SUMIF('4) HNB - Special Sch, AP, ARPs'!$A:$A,Summary!$A105,'4) HNB - Special Sch, AP, ARPs'!S:S)+SUMIF('5) HNB - SEN Support Fund'!$A:$A,Summary!$A105,'5) HNB - SEN Support Fund'!O:O)+SUMIF('6) HNB - Mainstream Banding'!$A:$A,Summary!$A105,'6) HNB - Mainstream Banding'!I:I)+SUMIF('7) EYB&amp;HNB - EY High Needs'!$A:$A,Summary!$A105,'7) EYB&amp;HNB - EY High Needs'!E:E)+SUMIF('9) PPG 2016-17'!$A:$A,Summary!$A105,'9) PPG 2016-17'!I:I)+SUMIF('10) EFA 2016-17'!$A:$A,Summary!$A105,'10) EFA 2016-17'!H:H)+SUMIF('3) SB - One Off Reserve'!$A:$A,Summary!$A105,'3) SB - One Off Reserve'!F:F)+SUMIF('8) EYB - 2, 3&amp;4 YO'!$A:$A,Summary!$A105,'8) EYB - 2, 3&amp;4 YO'!Q:Q)</f>
        <v>135812.65684806264</v>
      </c>
      <c r="W105" s="87">
        <f>SUMIF('1) SB - All Schools ISB '!$C:$C,Summary!$A105,'1) SB - All Schools ISB '!O:O)+SUMIF('2) SB - Growth Fund'!$A:$A,Summary!$A105,'2) SB - Growth Fund'!K:K)+SUMIF('4) HNB - Special Sch, AP, ARPs'!$A:$A,Summary!$A105,'4) HNB - Special Sch, AP, ARPs'!T:T)+SUMIF('5) HNB - SEN Support Fund'!$A:$A,Summary!$A105,'5) HNB - SEN Support Fund'!P:P)+SUMIF('6) HNB - Mainstream Banding'!$A:$A,Summary!$A105,'6) HNB - Mainstream Banding'!J:J)+SUMIF('7) EYB&amp;HNB - EY High Needs'!$A:$A,Summary!$A105,'7) EYB&amp;HNB - EY High Needs'!F:F)+SUMIF('9) PPG 2016-17'!$A:$A,Summary!$A105,'9) PPG 2016-17'!J:J)+SUMIF('10) EFA 2016-17'!$A:$A,Summary!$A105,'10) EFA 2016-17'!I:I)+SUMIF('3) SB - One Off Reserve'!$A:$A,Summary!$A105,'3) SB - One Off Reserve'!G:G)+SUMIF('8) EYB - 2, 3&amp;4 YO'!$A:$A,Summary!$A105,'8) EYB - 2, 3&amp;4 YO'!R:R)</f>
        <v>135812.65684806264</v>
      </c>
      <c r="X105" s="87">
        <f>SUMIF('1) SB - All Schools ISB '!$C:$C,Summary!$A105,'1) SB - All Schools ISB '!P:P)+SUMIF('2) SB - Growth Fund'!$A:$A,Summary!$A105,'2) SB - Growth Fund'!L:L)+SUMIF('4) HNB - Special Sch, AP, ARPs'!$A:$A,Summary!$A105,'4) HNB - Special Sch, AP, ARPs'!U:U)+SUMIF('5) HNB - SEN Support Fund'!$A:$A,Summary!$A105,'5) HNB - SEN Support Fund'!Q:Q)+SUMIF('6) HNB - Mainstream Banding'!$A:$A,Summary!$A105,'6) HNB - Mainstream Banding'!K:K)+SUMIF('7) EYB&amp;HNB - EY High Needs'!$A:$A,Summary!$A105,'7) EYB&amp;HNB - EY High Needs'!G:G)+SUMIF('9) PPG 2016-17'!$A:$A,Summary!$A105,'9) PPG 2016-17'!K:K)+SUMIF('10) EFA 2016-17'!$A:$A,Summary!$A105,'10) EFA 2016-17'!J:J)+SUMIF('3) SB - One Off Reserve'!$A:$A,Summary!$A105,'3) SB - One Off Reserve'!H:H)+SUMIF('8) EYB - 2, 3&amp;4 YO'!$A:$A,Summary!$A105,'8) EYB - 2, 3&amp;4 YO'!S:S)</f>
        <v>135812.65684806264</v>
      </c>
      <c r="Y105" s="87">
        <f>SUMIF('1) SB - All Schools ISB '!$C:$C,Summary!$A105,'1) SB - All Schools ISB '!Q:Q)+SUMIF('2) SB - Growth Fund'!$A:$A,Summary!$A105,'2) SB - Growth Fund'!M:M)+SUMIF('4) HNB - Special Sch, AP, ARPs'!$A:$A,Summary!$A105,'4) HNB - Special Sch, AP, ARPs'!V:V)+SUMIF('5) HNB - SEN Support Fund'!$A:$A,Summary!$A105,'5) HNB - SEN Support Fund'!R:R)+SUMIF('6) HNB - Mainstream Banding'!$A:$A,Summary!$A105,'6) HNB - Mainstream Banding'!L:L)+SUMIF('7) EYB&amp;HNB - EY High Needs'!$A:$A,Summary!$A105,'7) EYB&amp;HNB - EY High Needs'!H:H)+SUMIF('9) PPG 2016-17'!$A:$A,Summary!$A105,'9) PPG 2016-17'!L:L)+SUMIF('10) EFA 2016-17'!$A:$A,Summary!$A105,'10) EFA 2016-17'!K:K)+SUMIF('3) SB - One Off Reserve'!$A:$A,Summary!$A105,'3) SB - One Off Reserve'!I:I)+SUMIF('8) EYB - 2, 3&amp;4 YO'!$A:$A,Summary!$A105,'8) EYB - 2, 3&amp;4 YO'!T:T)</f>
        <v>135812.65684806264</v>
      </c>
      <c r="Z105" s="87">
        <f>SUMIF('1) SB - All Schools ISB '!$C:$C,Summary!$A105,'1) SB - All Schools ISB '!R:R)+SUMIF('2) SB - Growth Fund'!$A:$A,Summary!$A105,'2) SB - Growth Fund'!N:N)+SUMIF('4) HNB - Special Sch, AP, ARPs'!$A:$A,Summary!$A105,'4) HNB - Special Sch, AP, ARPs'!W:W)+SUMIF('5) HNB - SEN Support Fund'!$A:$A,Summary!$A105,'5) HNB - SEN Support Fund'!S:S)+SUMIF('6) HNB - Mainstream Banding'!$A:$A,Summary!$A105,'6) HNB - Mainstream Banding'!M:M)+SUMIF('7) EYB&amp;HNB - EY High Needs'!$A:$A,Summary!$A105,'7) EYB&amp;HNB - EY High Needs'!I:I)+SUMIF('9) PPG 2016-17'!$A:$A,Summary!$A105,'9) PPG 2016-17'!M:M)+SUMIF('10) EFA 2016-17'!$A:$A,Summary!$A105,'10) EFA 2016-17'!L:L)+SUMIF('3) SB - One Off Reserve'!$A:$A,Summary!$A105,'3) SB - One Off Reserve'!J:J)+SUMIF('8) EYB - 2, 3&amp;4 YO'!$A:$A,Summary!$A105,'8) EYB - 2, 3&amp;4 YO'!U:U)</f>
        <v>135812.65684806264</v>
      </c>
      <c r="AA105" s="87">
        <f>SUMIF('1) SB - All Schools ISB '!$C:$C,Summary!$A105,'1) SB - All Schools ISB '!S:S)+SUMIF('2) SB - Growth Fund'!$A:$A,Summary!$A105,'2) SB - Growth Fund'!O:O)+SUMIF('4) HNB - Special Sch, AP, ARPs'!$A:$A,Summary!$A105,'4) HNB - Special Sch, AP, ARPs'!X:X)+SUMIF('5) HNB - SEN Support Fund'!$A:$A,Summary!$A105,'5) HNB - SEN Support Fund'!T:T)+SUMIF('6) HNB - Mainstream Banding'!$A:$A,Summary!$A105,'6) HNB - Mainstream Banding'!N:N)+SUMIF('7) EYB&amp;HNB - EY High Needs'!$A:$A,Summary!$A105,'7) EYB&amp;HNB - EY High Needs'!J:J)+SUMIF('9) PPG 2016-17'!$A:$A,Summary!$A105,'9) PPG 2016-17'!N:N)+SUMIF('10) EFA 2016-17'!$A:$A,Summary!$A105,'10) EFA 2016-17'!M:M)+SUMIF('3) SB - One Off Reserve'!$A:$A,Summary!$A105,'3) SB - One Off Reserve'!K:K)+SUMIF('8) EYB - 2, 3&amp;4 YO'!$A:$A,Summary!$A105,'8) EYB - 2, 3&amp;4 YO'!V:V)</f>
        <v>135812.65684806264</v>
      </c>
      <c r="AB105" s="87">
        <f>SUMIF('1) SB - All Schools ISB '!$C:$C,Summary!$A105,'1) SB - All Schools ISB '!T:T)+SUMIF('2) SB - Growth Fund'!$A:$A,Summary!$A105,'2) SB - Growth Fund'!P:P)+SUMIF('4) HNB - Special Sch, AP, ARPs'!$A:$A,Summary!$A105,'4) HNB - Special Sch, AP, ARPs'!Y:Y)+SUMIF('5) HNB - SEN Support Fund'!$A:$A,Summary!$A105,'5) HNB - SEN Support Fund'!U:U)+SUMIF('6) HNB - Mainstream Banding'!$A:$A,Summary!$A105,'6) HNB - Mainstream Banding'!O:O)+SUMIF('7) EYB&amp;HNB - EY High Needs'!$A:$A,Summary!$A105,'7) EYB&amp;HNB - EY High Needs'!K:K)+SUMIF('9) PPG 2016-17'!$A:$A,Summary!$A105,'9) PPG 2016-17'!O:O)+SUMIF('10) EFA 2016-17'!$A:$A,Summary!$A105,'10) EFA 2016-17'!N:N)+SUMIF('3) SB - One Off Reserve'!$A:$A,Summary!$A105,'3) SB - One Off Reserve'!L:L)+SUMIF('8) EYB - 2, 3&amp;4 YO'!$A:$A,Summary!$A105,'8) EYB - 2, 3&amp;4 YO'!W:W)</f>
        <v>135812.65684806264</v>
      </c>
      <c r="AC105" s="87">
        <f>SUMIF('1) SB - All Schools ISB '!$C:$C,Summary!$A105,'1) SB - All Schools ISB '!U:U)+SUMIF('2) SB - Growth Fund'!$A:$A,Summary!$A105,'2) SB - Growth Fund'!Q:Q)+SUMIF('4) HNB - Special Sch, AP, ARPs'!$A:$A,Summary!$A105,'4) HNB - Special Sch, AP, ARPs'!Z:Z)+SUMIF('5) HNB - SEN Support Fund'!$A:$A,Summary!$A105,'5) HNB - SEN Support Fund'!V:V)+SUMIF('6) HNB - Mainstream Banding'!$A:$A,Summary!$A105,'6) HNB - Mainstream Banding'!P:P)+SUMIF('7) EYB&amp;HNB - EY High Needs'!$A:$A,Summary!$A105,'7) EYB&amp;HNB - EY High Needs'!L:L)+SUMIF('9) PPG 2016-17'!$A:$A,Summary!$A105,'9) PPG 2016-17'!P:P)+SUMIF('10) EFA 2016-17'!$A:$A,Summary!$A105,'10) EFA 2016-17'!O:O)+SUMIF('3) SB - One Off Reserve'!$A:$A,Summary!$A105,'3) SB - One Off Reserve'!M:M)+SUMIF('8) EYB - 2, 3&amp;4 YO'!$A:$A,Summary!$A105,'8) EYB - 2, 3&amp;4 YO'!X:X)</f>
        <v>135812.65684806264</v>
      </c>
      <c r="AD105" s="87">
        <f>SUMIF('1) SB - All Schools ISB '!$C:$C,Summary!$A105,'1) SB - All Schools ISB '!V:V)+SUMIF('2) SB - Growth Fund'!$A:$A,Summary!$A105,'2) SB - Growth Fund'!R:R)+SUMIF('4) HNB - Special Sch, AP, ARPs'!$A:$A,Summary!$A105,'4) HNB - Special Sch, AP, ARPs'!AA:AA)+SUMIF('5) HNB - SEN Support Fund'!$A:$A,Summary!$A105,'5) HNB - SEN Support Fund'!W:W)+SUMIF('6) HNB - Mainstream Banding'!$A:$A,Summary!$A105,'6) HNB - Mainstream Banding'!Q:Q)+SUMIF('7) EYB&amp;HNB - EY High Needs'!$A:$A,Summary!$A105,'7) EYB&amp;HNB - EY High Needs'!M:M)+SUMIF('9) PPG 2016-17'!$A:$A,Summary!$A105,'9) PPG 2016-17'!Q:Q)+SUMIF('10) EFA 2016-17'!$A:$A,Summary!$A105,'10) EFA 2016-17'!P:P)+SUMIF('3) SB - One Off Reserve'!$A:$A,Summary!$A105,'3) SB - One Off Reserve'!N:N)+SUMIF('8) EYB - 2, 3&amp;4 YO'!$A:$A,Summary!$A105,'8) EYB - 2, 3&amp;4 YO'!Y:Y)</f>
        <v>135812.65684806264</v>
      </c>
      <c r="AE105" s="87">
        <f>SUMIF('1) SB - All Schools ISB '!$C:$C,Summary!$A105,'1) SB - All Schools ISB '!W:W)+SUMIF('2) SB - Growth Fund'!$A:$A,Summary!$A105,'2) SB - Growth Fund'!S:S)+SUMIF('4) HNB - Special Sch, AP, ARPs'!$A:$A,Summary!$A105,'4) HNB - Special Sch, AP, ARPs'!AB:AB)+SUMIF('5) HNB - SEN Support Fund'!$A:$A,Summary!$A105,'5) HNB - SEN Support Fund'!X:X)+SUMIF('6) HNB - Mainstream Banding'!$A:$A,Summary!$A105,'6) HNB - Mainstream Banding'!R:R)+SUMIF('7) EYB&amp;HNB - EY High Needs'!$A:$A,Summary!$A105,'7) EYB&amp;HNB - EY High Needs'!N:N)+SUMIF('9) PPG 2016-17'!$A:$A,Summary!$A105,'9) PPG 2016-17'!R:R)+SUMIF('10) EFA 2016-17'!$A:$A,Summary!$A105,'10) EFA 2016-17'!Q:Q)+SUMIF('3) SB - One Off Reserve'!$A:$A,Summary!$A105,'3) SB - One Off Reserve'!O:O)+SUMIF('8) EYB - 2, 3&amp;4 YO'!$A:$A,Summary!$A105,'8) EYB - 2, 3&amp;4 YO'!Z:Z)</f>
        <v>55922.858702143443</v>
      </c>
      <c r="AG105" s="96">
        <v>1600795.0282750302</v>
      </c>
      <c r="AH105" s="223">
        <v>1600795.0282750302</v>
      </c>
      <c r="AI105" s="223">
        <f t="shared" si="8"/>
        <v>1600795.0282750302</v>
      </c>
      <c r="AJ105" s="56">
        <f t="shared" si="9"/>
        <v>0</v>
      </c>
    </row>
    <row r="106" spans="1:36" ht="15" x14ac:dyDescent="0.25">
      <c r="A106" s="7">
        <v>3075200</v>
      </c>
      <c r="B106" s="37" t="s">
        <v>406</v>
      </c>
      <c r="C106" s="96">
        <f>SUMIF('1) SB - All Schools ISB '!C:C,Summary!A106,'1) SB - All Schools ISB '!K:K)</f>
        <v>1846777.2013112493</v>
      </c>
      <c r="D106" s="41">
        <f>SUMIF('4) HNB - Special Sch, AP, ARPs'!A:A,Summary!A106,'4) HNB - Special Sch, AP, ARPs'!C:C)</f>
        <v>0</v>
      </c>
      <c r="E106" s="90">
        <f t="shared" si="5"/>
        <v>1846777.2013112493</v>
      </c>
      <c r="F106" s="88"/>
      <c r="G106" s="91">
        <f>SUMIF('6) HNB - Mainstream Banding'!A:A,Summary!A106,'6) HNB - Mainstream Banding'!E:E)</f>
        <v>35627.535000000003</v>
      </c>
      <c r="H106" s="41">
        <f>SUMIF('4) HNB - Special Sch, AP, ARPs'!A:A,Summary!A106,'4) HNB - Special Sch, AP, ARPs'!E:E)+SUMIF('4) HNB - Special Sch, AP, ARPs'!A:A,Summary!A106,'4) HNB - Special Sch, AP, ARPs'!F:F)</f>
        <v>0</v>
      </c>
      <c r="I106" s="41">
        <f>SUMIF('5) HNB - SEN Support Fund'!A:A,Summary!A106,'5) HNB - SEN Support Fund'!L:L)</f>
        <v>0</v>
      </c>
      <c r="J106" s="41"/>
      <c r="K106" s="96">
        <f>SUMIF('8) EYB - 2, 3&amp;4 YO'!A:A,A106,'8) EYB - 2, 3&amp;4 YO'!N:N)</f>
        <v>0</v>
      </c>
      <c r="L106" s="96">
        <f>SUMIF('2) SB - Growth Fund'!A:A,Summary!A106,'2) SB - Growth Fund'!G:G)</f>
        <v>0</v>
      </c>
      <c r="M106" s="96">
        <f>SUMIF('3) SB - One Off Reserve'!A:A,Summary!A106,'3) SB - One Off Reserve'!D:D)</f>
        <v>4467.1393074520711</v>
      </c>
      <c r="N106" s="96">
        <f>SUMIF('10) EFA 2016-17'!A:A,Summary!A106,'10) EFA 2016-17'!C:C)</f>
        <v>0</v>
      </c>
      <c r="O106" s="96">
        <f>SUMIF('10) EFA 2016-17'!A:A,Summary!A106,'10) EFA 2016-17'!D:D)</f>
        <v>0</v>
      </c>
      <c r="P106" s="96">
        <f>SUMIF('9) PPG 2016-17'!A:A,Summary!A106,'9) PPG 2016-17'!F:F)</f>
        <v>0</v>
      </c>
      <c r="Q106" s="96">
        <f t="shared" si="6"/>
        <v>40094.674307452078</v>
      </c>
      <c r="R106" s="88"/>
      <c r="S106" s="96">
        <f t="shared" si="7"/>
        <v>1886871.8756187013</v>
      </c>
      <c r="T106" s="87">
        <f>SUMIF('1) SB - All Schools ISB '!$C:$C,Summary!$A106,'1) SB - All Schools ISB '!L:L)+SUMIF('2) SB - Growth Fund'!$A:$A,Summary!$A106,'2) SB - Growth Fund'!H:H)+SUMIF('4) HNB - Special Sch, AP, ARPs'!$A:$A,Summary!$A106,'4) HNB - Special Sch, AP, ARPs'!Q:Q)+SUMIF('5) HNB - SEN Support Fund'!$A:$A,Summary!$A106,'5) HNB - SEN Support Fund'!M:M)+SUMIF('6) HNB - Mainstream Banding'!$A:$A,Summary!$A106,'6) HNB - Mainstream Banding'!G:G)+SUMIF('7) EYB&amp;HNB - EY High Needs'!$A:$A,Summary!$A106,'7) EYB&amp;HNB - EY High Needs'!C:C)+SUMIF('9) PPG 2016-17'!$A:$A,Summary!$A106,'9) PPG 2016-17'!G:G)+SUMIF('10) EFA 2016-17'!$A:$A,Summary!$A106,'10) EFA 2016-17'!F:F)+SUMIF('3) SB - One Off Reserve'!$A:$A,Summary!$A106,'3) SB - One Off Reserve'!D:D)+SUMIF('8) EYB - 2, 3&amp;4 YO'!$A:$A,Summary!$A106,'8) EYB - 2, 3&amp;4 YO'!O:O)</f>
        <v>8564.3058324520716</v>
      </c>
      <c r="U106" s="87">
        <f>SUMIF('1) SB - All Schools ISB '!$C:$C,Summary!$A106,'1) SB - All Schools ISB '!M:M)+SUMIF('2) SB - Growth Fund'!$A:$A,Summary!$A106,'2) SB - Growth Fund'!I:I)+SUMIF('4) HNB - Special Sch, AP, ARPs'!$A:$A,Summary!$A106,'4) HNB - Special Sch, AP, ARPs'!R:R)+SUMIF('5) HNB - SEN Support Fund'!$A:$A,Summary!$A106,'5) HNB - SEN Support Fund'!N:N)+SUMIF('6) HNB - Mainstream Banding'!$A:$A,Summary!$A106,'6) HNB - Mainstream Banding'!H:H)+SUMIF('7) EYB&amp;HNB - EY High Needs'!$A:$A,Summary!$A106,'7) EYB&amp;HNB - EY High Needs'!D:D)+SUMIF('9) PPG 2016-17'!$A:$A,Summary!$A106,'9) PPG 2016-17'!H:H)+SUMIF('10) EFA 2016-17'!$A:$A,Summary!$A106,'10) EFA 2016-17'!G:G)+SUMIF('3) SB - One Off Reserve'!$A:$A,Summary!$A106,'3) SB - One Off Reserve'!E:E)+SUMIF('8) EYB - 2, 3&amp;4 YO'!$A:$A,Summary!$A106,'8) EYB - 2, 3&amp;4 YO'!P:P)</f>
        <v>3028.3404750000004</v>
      </c>
      <c r="V106" s="87">
        <f>SUMIF('1) SB - All Schools ISB '!$C:$C,Summary!$A106,'1) SB - All Schools ISB '!N:N)+SUMIF('2) SB - Growth Fund'!$A:$A,Summary!$A106,'2) SB - Growth Fund'!J:J)+SUMIF('4) HNB - Special Sch, AP, ARPs'!$A:$A,Summary!$A106,'4) HNB - Special Sch, AP, ARPs'!S:S)+SUMIF('5) HNB - SEN Support Fund'!$A:$A,Summary!$A106,'5) HNB - SEN Support Fund'!O:O)+SUMIF('6) HNB - Mainstream Banding'!$A:$A,Summary!$A106,'6) HNB - Mainstream Banding'!I:I)+SUMIF('7) EYB&amp;HNB - EY High Needs'!$A:$A,Summary!$A106,'7) EYB&amp;HNB - EY High Needs'!E:E)+SUMIF('9) PPG 2016-17'!$A:$A,Summary!$A106,'9) PPG 2016-17'!I:I)+SUMIF('10) EFA 2016-17'!$A:$A,Summary!$A106,'10) EFA 2016-17'!H:H)+SUMIF('3) SB - One Off Reserve'!$A:$A,Summary!$A106,'3) SB - One Off Reserve'!F:F)+SUMIF('8) EYB - 2, 3&amp;4 YO'!$A:$A,Summary!$A106,'8) EYB - 2, 3&amp;4 YO'!Q:Q)</f>
        <v>3028.3404750000004</v>
      </c>
      <c r="W106" s="87">
        <f>SUMIF('1) SB - All Schools ISB '!$C:$C,Summary!$A106,'1) SB - All Schools ISB '!O:O)+SUMIF('2) SB - Growth Fund'!$A:$A,Summary!$A106,'2) SB - Growth Fund'!K:K)+SUMIF('4) HNB - Special Sch, AP, ARPs'!$A:$A,Summary!$A106,'4) HNB - Special Sch, AP, ARPs'!T:T)+SUMIF('5) HNB - SEN Support Fund'!$A:$A,Summary!$A106,'5) HNB - SEN Support Fund'!P:P)+SUMIF('6) HNB - Mainstream Banding'!$A:$A,Summary!$A106,'6) HNB - Mainstream Banding'!J:J)+SUMIF('7) EYB&amp;HNB - EY High Needs'!$A:$A,Summary!$A106,'7) EYB&amp;HNB - EY High Needs'!F:F)+SUMIF('9) PPG 2016-17'!$A:$A,Summary!$A106,'9) PPG 2016-17'!J:J)+SUMIF('10) EFA 2016-17'!$A:$A,Summary!$A106,'10) EFA 2016-17'!I:I)+SUMIF('3) SB - One Off Reserve'!$A:$A,Summary!$A106,'3) SB - One Off Reserve'!G:G)+SUMIF('8) EYB - 2, 3&amp;4 YO'!$A:$A,Summary!$A106,'8) EYB - 2, 3&amp;4 YO'!R:R)</f>
        <v>3028.3404750000004</v>
      </c>
      <c r="X106" s="87">
        <f>SUMIF('1) SB - All Schools ISB '!$C:$C,Summary!$A106,'1) SB - All Schools ISB '!P:P)+SUMIF('2) SB - Growth Fund'!$A:$A,Summary!$A106,'2) SB - Growth Fund'!L:L)+SUMIF('4) HNB - Special Sch, AP, ARPs'!$A:$A,Summary!$A106,'4) HNB - Special Sch, AP, ARPs'!U:U)+SUMIF('5) HNB - SEN Support Fund'!$A:$A,Summary!$A106,'5) HNB - SEN Support Fund'!Q:Q)+SUMIF('6) HNB - Mainstream Banding'!$A:$A,Summary!$A106,'6) HNB - Mainstream Banding'!K:K)+SUMIF('7) EYB&amp;HNB - EY High Needs'!$A:$A,Summary!$A106,'7) EYB&amp;HNB - EY High Needs'!G:G)+SUMIF('9) PPG 2016-17'!$A:$A,Summary!$A106,'9) PPG 2016-17'!K:K)+SUMIF('10) EFA 2016-17'!$A:$A,Summary!$A106,'10) EFA 2016-17'!J:J)+SUMIF('3) SB - One Off Reserve'!$A:$A,Summary!$A106,'3) SB - One Off Reserve'!H:H)+SUMIF('8) EYB - 2, 3&amp;4 YO'!$A:$A,Summary!$A106,'8) EYB - 2, 3&amp;4 YO'!S:S)</f>
        <v>3028.3404750000004</v>
      </c>
      <c r="Y106" s="87">
        <f>SUMIF('1) SB - All Schools ISB '!$C:$C,Summary!$A106,'1) SB - All Schools ISB '!Q:Q)+SUMIF('2) SB - Growth Fund'!$A:$A,Summary!$A106,'2) SB - Growth Fund'!M:M)+SUMIF('4) HNB - Special Sch, AP, ARPs'!$A:$A,Summary!$A106,'4) HNB - Special Sch, AP, ARPs'!V:V)+SUMIF('5) HNB - SEN Support Fund'!$A:$A,Summary!$A106,'5) HNB - SEN Support Fund'!R:R)+SUMIF('6) HNB - Mainstream Banding'!$A:$A,Summary!$A106,'6) HNB - Mainstream Banding'!L:L)+SUMIF('7) EYB&amp;HNB - EY High Needs'!$A:$A,Summary!$A106,'7) EYB&amp;HNB - EY High Needs'!H:H)+SUMIF('9) PPG 2016-17'!$A:$A,Summary!$A106,'9) PPG 2016-17'!L:L)+SUMIF('10) EFA 2016-17'!$A:$A,Summary!$A106,'10) EFA 2016-17'!K:K)+SUMIF('3) SB - One Off Reserve'!$A:$A,Summary!$A106,'3) SB - One Off Reserve'!I:I)+SUMIF('8) EYB - 2, 3&amp;4 YO'!$A:$A,Summary!$A106,'8) EYB - 2, 3&amp;4 YO'!T:T)</f>
        <v>3028.3404750000004</v>
      </c>
      <c r="Z106" s="87">
        <f>SUMIF('1) SB - All Schools ISB '!$C:$C,Summary!$A106,'1) SB - All Schools ISB '!R:R)+SUMIF('2) SB - Growth Fund'!$A:$A,Summary!$A106,'2) SB - Growth Fund'!N:N)+SUMIF('4) HNB - Special Sch, AP, ARPs'!$A:$A,Summary!$A106,'4) HNB - Special Sch, AP, ARPs'!W:W)+SUMIF('5) HNB - SEN Support Fund'!$A:$A,Summary!$A106,'5) HNB - SEN Support Fund'!S:S)+SUMIF('6) HNB - Mainstream Banding'!$A:$A,Summary!$A106,'6) HNB - Mainstream Banding'!M:M)+SUMIF('7) EYB&amp;HNB - EY High Needs'!$A:$A,Summary!$A106,'7) EYB&amp;HNB - EY High Needs'!I:I)+SUMIF('9) PPG 2016-17'!$A:$A,Summary!$A106,'9) PPG 2016-17'!M:M)+SUMIF('10) EFA 2016-17'!$A:$A,Summary!$A106,'10) EFA 2016-17'!L:L)+SUMIF('3) SB - One Off Reserve'!$A:$A,Summary!$A106,'3) SB - One Off Reserve'!J:J)+SUMIF('8) EYB - 2, 3&amp;4 YO'!$A:$A,Summary!$A106,'8) EYB - 2, 3&amp;4 YO'!U:U)</f>
        <v>3028.3404750000004</v>
      </c>
      <c r="AA106" s="87">
        <f>SUMIF('1) SB - All Schools ISB '!$C:$C,Summary!$A106,'1) SB - All Schools ISB '!S:S)+SUMIF('2) SB - Growth Fund'!$A:$A,Summary!$A106,'2) SB - Growth Fund'!O:O)+SUMIF('4) HNB - Special Sch, AP, ARPs'!$A:$A,Summary!$A106,'4) HNB - Special Sch, AP, ARPs'!X:X)+SUMIF('5) HNB - SEN Support Fund'!$A:$A,Summary!$A106,'5) HNB - SEN Support Fund'!T:T)+SUMIF('6) HNB - Mainstream Banding'!$A:$A,Summary!$A106,'6) HNB - Mainstream Banding'!N:N)+SUMIF('7) EYB&amp;HNB - EY High Needs'!$A:$A,Summary!$A106,'7) EYB&amp;HNB - EY High Needs'!J:J)+SUMIF('9) PPG 2016-17'!$A:$A,Summary!$A106,'9) PPG 2016-17'!N:N)+SUMIF('10) EFA 2016-17'!$A:$A,Summary!$A106,'10) EFA 2016-17'!M:M)+SUMIF('3) SB - One Off Reserve'!$A:$A,Summary!$A106,'3) SB - One Off Reserve'!K:K)+SUMIF('8) EYB - 2, 3&amp;4 YO'!$A:$A,Summary!$A106,'8) EYB - 2, 3&amp;4 YO'!V:V)</f>
        <v>3028.3404750000004</v>
      </c>
      <c r="AB106" s="87">
        <f>SUMIF('1) SB - All Schools ISB '!$C:$C,Summary!$A106,'1) SB - All Schools ISB '!T:T)+SUMIF('2) SB - Growth Fund'!$A:$A,Summary!$A106,'2) SB - Growth Fund'!P:P)+SUMIF('4) HNB - Special Sch, AP, ARPs'!$A:$A,Summary!$A106,'4) HNB - Special Sch, AP, ARPs'!Y:Y)+SUMIF('5) HNB - SEN Support Fund'!$A:$A,Summary!$A106,'5) HNB - SEN Support Fund'!U:U)+SUMIF('6) HNB - Mainstream Banding'!$A:$A,Summary!$A106,'6) HNB - Mainstream Banding'!O:O)+SUMIF('7) EYB&amp;HNB - EY High Needs'!$A:$A,Summary!$A106,'7) EYB&amp;HNB - EY High Needs'!K:K)+SUMIF('9) PPG 2016-17'!$A:$A,Summary!$A106,'9) PPG 2016-17'!O:O)+SUMIF('10) EFA 2016-17'!$A:$A,Summary!$A106,'10) EFA 2016-17'!N:N)+SUMIF('3) SB - One Off Reserve'!$A:$A,Summary!$A106,'3) SB - One Off Reserve'!L:L)+SUMIF('8) EYB - 2, 3&amp;4 YO'!$A:$A,Summary!$A106,'8) EYB - 2, 3&amp;4 YO'!W:W)</f>
        <v>3028.3404750000004</v>
      </c>
      <c r="AC106" s="87">
        <f>SUMIF('1) SB - All Schools ISB '!$C:$C,Summary!$A106,'1) SB - All Schools ISB '!U:U)+SUMIF('2) SB - Growth Fund'!$A:$A,Summary!$A106,'2) SB - Growth Fund'!Q:Q)+SUMIF('4) HNB - Special Sch, AP, ARPs'!$A:$A,Summary!$A106,'4) HNB - Special Sch, AP, ARPs'!Z:Z)+SUMIF('5) HNB - SEN Support Fund'!$A:$A,Summary!$A106,'5) HNB - SEN Support Fund'!V:V)+SUMIF('6) HNB - Mainstream Banding'!$A:$A,Summary!$A106,'6) HNB - Mainstream Banding'!P:P)+SUMIF('7) EYB&amp;HNB - EY High Needs'!$A:$A,Summary!$A106,'7) EYB&amp;HNB - EY High Needs'!L:L)+SUMIF('9) PPG 2016-17'!$A:$A,Summary!$A106,'9) PPG 2016-17'!P:P)+SUMIF('10) EFA 2016-17'!$A:$A,Summary!$A106,'10) EFA 2016-17'!O:O)+SUMIF('3) SB - One Off Reserve'!$A:$A,Summary!$A106,'3) SB - One Off Reserve'!M:M)+SUMIF('8) EYB - 2, 3&amp;4 YO'!$A:$A,Summary!$A106,'8) EYB - 2, 3&amp;4 YO'!X:X)</f>
        <v>3028.3404750000004</v>
      </c>
      <c r="AD106" s="87">
        <f>SUMIF('1) SB - All Schools ISB '!$C:$C,Summary!$A106,'1) SB - All Schools ISB '!V:V)+SUMIF('2) SB - Growth Fund'!$A:$A,Summary!$A106,'2) SB - Growth Fund'!R:R)+SUMIF('4) HNB - Special Sch, AP, ARPs'!$A:$A,Summary!$A106,'4) HNB - Special Sch, AP, ARPs'!AA:AA)+SUMIF('5) HNB - SEN Support Fund'!$A:$A,Summary!$A106,'5) HNB - SEN Support Fund'!W:W)+SUMIF('6) HNB - Mainstream Banding'!$A:$A,Summary!$A106,'6) HNB - Mainstream Banding'!Q:Q)+SUMIF('7) EYB&amp;HNB - EY High Needs'!$A:$A,Summary!$A106,'7) EYB&amp;HNB - EY High Needs'!M:M)+SUMIF('9) PPG 2016-17'!$A:$A,Summary!$A106,'9) PPG 2016-17'!Q:Q)+SUMIF('10) EFA 2016-17'!$A:$A,Summary!$A106,'10) EFA 2016-17'!P:P)+SUMIF('3) SB - One Off Reserve'!$A:$A,Summary!$A106,'3) SB - One Off Reserve'!N:N)+SUMIF('8) EYB - 2, 3&amp;4 YO'!$A:$A,Summary!$A106,'8) EYB - 2, 3&amp;4 YO'!Y:Y)</f>
        <v>3028.3404750000004</v>
      </c>
      <c r="AE106" s="87">
        <f>SUMIF('1) SB - All Schools ISB '!$C:$C,Summary!$A106,'1) SB - All Schools ISB '!W:W)+SUMIF('2) SB - Growth Fund'!$A:$A,Summary!$A106,'2) SB - Growth Fund'!S:S)+SUMIF('4) HNB - Special Sch, AP, ARPs'!$A:$A,Summary!$A106,'4) HNB - Special Sch, AP, ARPs'!AB:AB)+SUMIF('5) HNB - SEN Support Fund'!$A:$A,Summary!$A106,'5) HNB - SEN Support Fund'!X:X)+SUMIF('6) HNB - Mainstream Banding'!$A:$A,Summary!$A106,'6) HNB - Mainstream Banding'!R:R)+SUMIF('7) EYB&amp;HNB - EY High Needs'!$A:$A,Summary!$A106,'7) EYB&amp;HNB - EY High Needs'!N:N)+SUMIF('9) PPG 2016-17'!$A:$A,Summary!$A106,'9) PPG 2016-17'!R:R)+SUMIF('10) EFA 2016-17'!$A:$A,Summary!$A106,'10) EFA 2016-17'!Q:Q)+SUMIF('3) SB - One Off Reserve'!$A:$A,Summary!$A106,'3) SB - One Off Reserve'!O:O)+SUMIF('8) EYB - 2, 3&amp;4 YO'!$A:$A,Summary!$A106,'8) EYB - 2, 3&amp;4 YO'!Z:Z)</f>
        <v>1246.9637250000003</v>
      </c>
      <c r="AG106" s="96">
        <v>1886871.8756187013</v>
      </c>
      <c r="AH106" s="223">
        <v>1886871.8756187013</v>
      </c>
      <c r="AI106" s="223">
        <f t="shared" si="8"/>
        <v>1886871.8756187013</v>
      </c>
      <c r="AJ106" s="56">
        <f t="shared" si="9"/>
        <v>0</v>
      </c>
    </row>
    <row r="107" spans="1:36" ht="15" x14ac:dyDescent="0.25">
      <c r="A107" s="7">
        <v>3072010</v>
      </c>
      <c r="B107" s="37" t="s">
        <v>82</v>
      </c>
      <c r="C107" s="96">
        <f>SUMIF('1) SB - All Schools ISB '!C:C,Summary!A107,'1) SB - All Schools ISB '!K:K)</f>
        <v>1246003.6756461959</v>
      </c>
      <c r="D107" s="41">
        <f>SUMIF('4) HNB - Special Sch, AP, ARPs'!A:A,Summary!A107,'4) HNB - Special Sch, AP, ARPs'!C:C)</f>
        <v>0</v>
      </c>
      <c r="E107" s="90">
        <f t="shared" si="5"/>
        <v>1246003.6756461959</v>
      </c>
      <c r="F107" s="88"/>
      <c r="G107" s="91">
        <f>SUMIF('6) HNB - Mainstream Banding'!A:A,Summary!A107,'6) HNB - Mainstream Banding'!E:E)</f>
        <v>74896.907500000001</v>
      </c>
      <c r="H107" s="41">
        <f>SUMIF('4) HNB - Special Sch, AP, ARPs'!A:A,Summary!A107,'4) HNB - Special Sch, AP, ARPs'!E:E)+SUMIF('4) HNB - Special Sch, AP, ARPs'!A:A,Summary!A107,'4) HNB - Special Sch, AP, ARPs'!F:F)</f>
        <v>0</v>
      </c>
      <c r="I107" s="41">
        <f>SUMIF('5) HNB - SEN Support Fund'!A:A,Summary!A107,'5) HNB - SEN Support Fund'!L:L)</f>
        <v>20895</v>
      </c>
      <c r="J107" s="41"/>
      <c r="K107" s="96">
        <f>SUMIF('8) EYB - 2, 3&amp;4 YO'!A:A,A107,'8) EYB - 2, 3&amp;4 YO'!N:N)</f>
        <v>49746</v>
      </c>
      <c r="L107" s="96">
        <f>SUMIF('2) SB - Growth Fund'!A:A,Summary!A107,'2) SB - Growth Fund'!G:G)</f>
        <v>0</v>
      </c>
      <c r="M107" s="96">
        <f>SUMIF('3) SB - One Off Reserve'!A:A,Summary!A107,'3) SB - One Off Reserve'!D:D)</f>
        <v>2474.7532313584243</v>
      </c>
      <c r="N107" s="96">
        <f>SUMIF('10) EFA 2016-17'!A:A,Summary!A107,'10) EFA 2016-17'!C:C)</f>
        <v>0</v>
      </c>
      <c r="O107" s="96">
        <f>SUMIF('10) EFA 2016-17'!A:A,Summary!A107,'10) EFA 2016-17'!D:D)</f>
        <v>0</v>
      </c>
      <c r="P107" s="96">
        <f>SUMIF('9) PPG 2016-17'!A:A,Summary!A107,'9) PPG 2016-17'!F:F)</f>
        <v>0</v>
      </c>
      <c r="Q107" s="96">
        <f t="shared" si="6"/>
        <v>148012.66073135842</v>
      </c>
      <c r="R107" s="88"/>
      <c r="S107" s="96">
        <f>Q107+E107</f>
        <v>1394016.3363775543</v>
      </c>
      <c r="T107" s="87">
        <f>SUMIF('1) SB - All Schools ISB '!$C:$C,Summary!$A107,'1) SB - All Schools ISB '!L:L)+SUMIF('2) SB - Growth Fund'!$A:$A,Summary!$A107,'2) SB - Growth Fund'!H:H)+SUMIF('4) HNB - Special Sch, AP, ARPs'!$A:$A,Summary!$A107,'4) HNB - Special Sch, AP, ARPs'!Q:Q)+SUMIF('5) HNB - SEN Support Fund'!$A:$A,Summary!$A107,'5) HNB - SEN Support Fund'!M:M)+SUMIF('6) HNB - Mainstream Banding'!$A:$A,Summary!$A107,'6) HNB - Mainstream Banding'!G:G)+SUMIF('7) EYB&amp;HNB - EY High Needs'!$A:$A,Summary!$A107,'7) EYB&amp;HNB - EY High Needs'!C:C)+SUMIF('9) PPG 2016-17'!$A:$A,Summary!$A107,'9) PPG 2016-17'!G:G)+SUMIF('10) EFA 2016-17'!$A:$A,Summary!$A107,'10) EFA 2016-17'!F:F)+SUMIF('3) SB - One Off Reserve'!$A:$A,Summary!$A107,'3) SB - One Off Reserve'!D:D)+SUMIF('8) EYB - 2, 3&amp;4 YO'!$A:$A,Summary!$A107,'8) EYB - 2, 3&amp;4 YO'!O:O)</f>
        <v>19211.612593858426</v>
      </c>
      <c r="U107" s="87">
        <f>SUMIF('1) SB - All Schools ISB '!$C:$C,Summary!$A107,'1) SB - All Schools ISB '!M:M)+SUMIF('2) SB - Growth Fund'!$A:$A,Summary!$A107,'2) SB - Growth Fund'!I:I)+SUMIF('4) HNB - Special Sch, AP, ARPs'!$A:$A,Summary!$A107,'4) HNB - Special Sch, AP, ARPs'!R:R)+SUMIF('5) HNB - SEN Support Fund'!$A:$A,Summary!$A107,'5) HNB - SEN Support Fund'!N:N)+SUMIF('6) HNB - Mainstream Banding'!$A:$A,Summary!$A107,'6) HNB - Mainstream Banding'!H:H)+SUMIF('7) EYB&amp;HNB - EY High Needs'!$A:$A,Summary!$A107,'7) EYB&amp;HNB - EY High Needs'!D:D)+SUMIF('9) PPG 2016-17'!$A:$A,Summary!$A107,'9) PPG 2016-17'!H:H)+SUMIF('10) EFA 2016-17'!$A:$A,Summary!$A107,'10) EFA 2016-17'!G:G)+SUMIF('3) SB - One Off Reserve'!$A:$A,Summary!$A107,'3) SB - One Off Reserve'!E:E)+SUMIF('8) EYB - 2, 3&amp;4 YO'!$A:$A,Summary!$A107,'8) EYB - 2, 3&amp;4 YO'!P:P)</f>
        <v>12370.722137500001</v>
      </c>
      <c r="V107" s="87">
        <f>SUMIF('1) SB - All Schools ISB '!$C:$C,Summary!$A107,'1) SB - All Schools ISB '!N:N)+SUMIF('2) SB - Growth Fund'!$A:$A,Summary!$A107,'2) SB - Growth Fund'!J:J)+SUMIF('4) HNB - Special Sch, AP, ARPs'!$A:$A,Summary!$A107,'4) HNB - Special Sch, AP, ARPs'!S:S)+SUMIF('5) HNB - SEN Support Fund'!$A:$A,Summary!$A107,'5) HNB - SEN Support Fund'!O:O)+SUMIF('6) HNB - Mainstream Banding'!$A:$A,Summary!$A107,'6) HNB - Mainstream Banding'!I:I)+SUMIF('7) EYB&amp;HNB - EY High Needs'!$A:$A,Summary!$A107,'7) EYB&amp;HNB - EY High Needs'!E:E)+SUMIF('9) PPG 2016-17'!$A:$A,Summary!$A107,'9) PPG 2016-17'!I:I)+SUMIF('10) EFA 2016-17'!$A:$A,Summary!$A107,'10) EFA 2016-17'!H:H)+SUMIF('3) SB - One Off Reserve'!$A:$A,Summary!$A107,'3) SB - One Off Reserve'!F:F)+SUMIF('8) EYB - 2, 3&amp;4 YO'!$A:$A,Summary!$A107,'8) EYB - 2, 3&amp;4 YO'!Q:Q)</f>
        <v>12370.722137500001</v>
      </c>
      <c r="W107" s="87">
        <f>SUMIF('1) SB - All Schools ISB '!$C:$C,Summary!$A107,'1) SB - All Schools ISB '!O:O)+SUMIF('2) SB - Growth Fund'!$A:$A,Summary!$A107,'2) SB - Growth Fund'!K:K)+SUMIF('4) HNB - Special Sch, AP, ARPs'!$A:$A,Summary!$A107,'4) HNB - Special Sch, AP, ARPs'!T:T)+SUMIF('5) HNB - SEN Support Fund'!$A:$A,Summary!$A107,'5) HNB - SEN Support Fund'!P:P)+SUMIF('6) HNB - Mainstream Banding'!$A:$A,Summary!$A107,'6) HNB - Mainstream Banding'!J:J)+SUMIF('7) EYB&amp;HNB - EY High Needs'!$A:$A,Summary!$A107,'7) EYB&amp;HNB - EY High Needs'!F:F)+SUMIF('9) PPG 2016-17'!$A:$A,Summary!$A107,'9) PPG 2016-17'!J:J)+SUMIF('10) EFA 2016-17'!$A:$A,Summary!$A107,'10) EFA 2016-17'!I:I)+SUMIF('3) SB - One Off Reserve'!$A:$A,Summary!$A107,'3) SB - One Off Reserve'!G:G)+SUMIF('8) EYB - 2, 3&amp;4 YO'!$A:$A,Summary!$A107,'8) EYB - 2, 3&amp;4 YO'!R:R)</f>
        <v>12370.722137500001</v>
      </c>
      <c r="X107" s="87">
        <f>SUMIF('1) SB - All Schools ISB '!$C:$C,Summary!$A107,'1) SB - All Schools ISB '!P:P)+SUMIF('2) SB - Growth Fund'!$A:$A,Summary!$A107,'2) SB - Growth Fund'!L:L)+SUMIF('4) HNB - Special Sch, AP, ARPs'!$A:$A,Summary!$A107,'4) HNB - Special Sch, AP, ARPs'!U:U)+SUMIF('5) HNB - SEN Support Fund'!$A:$A,Summary!$A107,'5) HNB - SEN Support Fund'!Q:Q)+SUMIF('6) HNB - Mainstream Banding'!$A:$A,Summary!$A107,'6) HNB - Mainstream Banding'!K:K)+SUMIF('7) EYB&amp;HNB - EY High Needs'!$A:$A,Summary!$A107,'7) EYB&amp;HNB - EY High Needs'!G:G)+SUMIF('9) PPG 2016-17'!$A:$A,Summary!$A107,'9) PPG 2016-17'!K:K)+SUMIF('10) EFA 2016-17'!$A:$A,Summary!$A107,'10) EFA 2016-17'!J:J)+SUMIF('3) SB - One Off Reserve'!$A:$A,Summary!$A107,'3) SB - One Off Reserve'!H:H)+SUMIF('8) EYB - 2, 3&amp;4 YO'!$A:$A,Summary!$A107,'8) EYB - 2, 3&amp;4 YO'!S:S)</f>
        <v>12370.722137500001</v>
      </c>
      <c r="Y107" s="87">
        <f>SUMIF('1) SB - All Schools ISB '!$C:$C,Summary!$A107,'1) SB - All Schools ISB '!Q:Q)+SUMIF('2) SB - Growth Fund'!$A:$A,Summary!$A107,'2) SB - Growth Fund'!M:M)+SUMIF('4) HNB - Special Sch, AP, ARPs'!$A:$A,Summary!$A107,'4) HNB - Special Sch, AP, ARPs'!V:V)+SUMIF('5) HNB - SEN Support Fund'!$A:$A,Summary!$A107,'5) HNB - SEN Support Fund'!R:R)+SUMIF('6) HNB - Mainstream Banding'!$A:$A,Summary!$A107,'6) HNB - Mainstream Banding'!L:L)+SUMIF('7) EYB&amp;HNB - EY High Needs'!$A:$A,Summary!$A107,'7) EYB&amp;HNB - EY High Needs'!H:H)+SUMIF('9) PPG 2016-17'!$A:$A,Summary!$A107,'9) PPG 2016-17'!L:L)+SUMIF('10) EFA 2016-17'!$A:$A,Summary!$A107,'10) EFA 2016-17'!K:K)+SUMIF('3) SB - One Off Reserve'!$A:$A,Summary!$A107,'3) SB - One Off Reserve'!I:I)+SUMIF('8) EYB - 2, 3&amp;4 YO'!$A:$A,Summary!$A107,'8) EYB - 2, 3&amp;4 YO'!T:T)</f>
        <v>12370.722137500001</v>
      </c>
      <c r="Z107" s="87">
        <f>SUMIF('1) SB - All Schools ISB '!$C:$C,Summary!$A107,'1) SB - All Schools ISB '!R:R)+SUMIF('2) SB - Growth Fund'!$A:$A,Summary!$A107,'2) SB - Growth Fund'!N:N)+SUMIF('4) HNB - Special Sch, AP, ARPs'!$A:$A,Summary!$A107,'4) HNB - Special Sch, AP, ARPs'!W:W)+SUMIF('5) HNB - SEN Support Fund'!$A:$A,Summary!$A107,'5) HNB - SEN Support Fund'!S:S)+SUMIF('6) HNB - Mainstream Banding'!$A:$A,Summary!$A107,'6) HNB - Mainstream Banding'!M:M)+SUMIF('7) EYB&amp;HNB - EY High Needs'!$A:$A,Summary!$A107,'7) EYB&amp;HNB - EY High Needs'!I:I)+SUMIF('9) PPG 2016-17'!$A:$A,Summary!$A107,'9) PPG 2016-17'!M:M)+SUMIF('10) EFA 2016-17'!$A:$A,Summary!$A107,'10) EFA 2016-17'!L:L)+SUMIF('3) SB - One Off Reserve'!$A:$A,Summary!$A107,'3) SB - One Off Reserve'!J:J)+SUMIF('8) EYB - 2, 3&amp;4 YO'!$A:$A,Summary!$A107,'8) EYB - 2, 3&amp;4 YO'!U:U)</f>
        <v>12370.722137500001</v>
      </c>
      <c r="AA107" s="87">
        <f>SUMIF('1) SB - All Schools ISB '!$C:$C,Summary!$A107,'1) SB - All Schools ISB '!S:S)+SUMIF('2) SB - Growth Fund'!$A:$A,Summary!$A107,'2) SB - Growth Fund'!O:O)+SUMIF('4) HNB - Special Sch, AP, ARPs'!$A:$A,Summary!$A107,'4) HNB - Special Sch, AP, ARPs'!X:X)+SUMIF('5) HNB - SEN Support Fund'!$A:$A,Summary!$A107,'5) HNB - SEN Support Fund'!T:T)+SUMIF('6) HNB - Mainstream Banding'!$A:$A,Summary!$A107,'6) HNB - Mainstream Banding'!N:N)+SUMIF('7) EYB&amp;HNB - EY High Needs'!$A:$A,Summary!$A107,'7) EYB&amp;HNB - EY High Needs'!J:J)+SUMIF('9) PPG 2016-17'!$A:$A,Summary!$A107,'9) PPG 2016-17'!N:N)+SUMIF('10) EFA 2016-17'!$A:$A,Summary!$A107,'10) EFA 2016-17'!M:M)+SUMIF('3) SB - One Off Reserve'!$A:$A,Summary!$A107,'3) SB - One Off Reserve'!K:K)+SUMIF('8) EYB - 2, 3&amp;4 YO'!$A:$A,Summary!$A107,'8) EYB - 2, 3&amp;4 YO'!V:V)</f>
        <v>12370.722137500001</v>
      </c>
      <c r="AB107" s="87">
        <f>SUMIF('1) SB - All Schools ISB '!$C:$C,Summary!$A107,'1) SB - All Schools ISB '!T:T)+SUMIF('2) SB - Growth Fund'!$A:$A,Summary!$A107,'2) SB - Growth Fund'!P:P)+SUMIF('4) HNB - Special Sch, AP, ARPs'!$A:$A,Summary!$A107,'4) HNB - Special Sch, AP, ARPs'!Y:Y)+SUMIF('5) HNB - SEN Support Fund'!$A:$A,Summary!$A107,'5) HNB - SEN Support Fund'!U:U)+SUMIF('6) HNB - Mainstream Banding'!$A:$A,Summary!$A107,'6) HNB - Mainstream Banding'!O:O)+SUMIF('7) EYB&amp;HNB - EY High Needs'!$A:$A,Summary!$A107,'7) EYB&amp;HNB - EY High Needs'!K:K)+SUMIF('9) PPG 2016-17'!$A:$A,Summary!$A107,'9) PPG 2016-17'!O:O)+SUMIF('10) EFA 2016-17'!$A:$A,Summary!$A107,'10) EFA 2016-17'!N:N)+SUMIF('3) SB - One Off Reserve'!$A:$A,Summary!$A107,'3) SB - One Off Reserve'!L:L)+SUMIF('8) EYB - 2, 3&amp;4 YO'!$A:$A,Summary!$A107,'8) EYB - 2, 3&amp;4 YO'!W:W)</f>
        <v>12370.722137500001</v>
      </c>
      <c r="AC107" s="87">
        <f>SUMIF('1) SB - All Schools ISB '!$C:$C,Summary!$A107,'1) SB - All Schools ISB '!U:U)+SUMIF('2) SB - Growth Fund'!$A:$A,Summary!$A107,'2) SB - Growth Fund'!Q:Q)+SUMIF('4) HNB - Special Sch, AP, ARPs'!$A:$A,Summary!$A107,'4) HNB - Special Sch, AP, ARPs'!Z:Z)+SUMIF('5) HNB - SEN Support Fund'!$A:$A,Summary!$A107,'5) HNB - SEN Support Fund'!V:V)+SUMIF('6) HNB - Mainstream Banding'!$A:$A,Summary!$A107,'6) HNB - Mainstream Banding'!P:P)+SUMIF('7) EYB&amp;HNB - EY High Needs'!$A:$A,Summary!$A107,'7) EYB&amp;HNB - EY High Needs'!L:L)+SUMIF('9) PPG 2016-17'!$A:$A,Summary!$A107,'9) PPG 2016-17'!P:P)+SUMIF('10) EFA 2016-17'!$A:$A,Summary!$A107,'10) EFA 2016-17'!O:O)+SUMIF('3) SB - One Off Reserve'!$A:$A,Summary!$A107,'3) SB - One Off Reserve'!M:M)+SUMIF('8) EYB - 2, 3&amp;4 YO'!$A:$A,Summary!$A107,'8) EYB - 2, 3&amp;4 YO'!X:X)</f>
        <v>12370.722137500001</v>
      </c>
      <c r="AD107" s="87">
        <f>SUMIF('1) SB - All Schools ISB '!$C:$C,Summary!$A107,'1) SB - All Schools ISB '!V:V)+SUMIF('2) SB - Growth Fund'!$A:$A,Summary!$A107,'2) SB - Growth Fund'!R:R)+SUMIF('4) HNB - Special Sch, AP, ARPs'!$A:$A,Summary!$A107,'4) HNB - Special Sch, AP, ARPs'!AA:AA)+SUMIF('5) HNB - SEN Support Fund'!$A:$A,Summary!$A107,'5) HNB - SEN Support Fund'!W:W)+SUMIF('6) HNB - Mainstream Banding'!$A:$A,Summary!$A107,'6) HNB - Mainstream Banding'!Q:Q)+SUMIF('7) EYB&amp;HNB - EY High Needs'!$A:$A,Summary!$A107,'7) EYB&amp;HNB - EY High Needs'!M:M)+SUMIF('9) PPG 2016-17'!$A:$A,Summary!$A107,'9) PPG 2016-17'!Q:Q)+SUMIF('10) EFA 2016-17'!$A:$A,Summary!$A107,'10) EFA 2016-17'!P:P)+SUMIF('3) SB - One Off Reserve'!$A:$A,Summary!$A107,'3) SB - One Off Reserve'!N:N)+SUMIF('8) EYB - 2, 3&amp;4 YO'!$A:$A,Summary!$A107,'8) EYB - 2, 3&amp;4 YO'!Y:Y)</f>
        <v>12370.722137500001</v>
      </c>
      <c r="AE107" s="87">
        <f>SUMIF('1) SB - All Schools ISB '!$C:$C,Summary!$A107,'1) SB - All Schools ISB '!W:W)+SUMIF('2) SB - Growth Fund'!$A:$A,Summary!$A107,'2) SB - Growth Fund'!S:S)+SUMIF('4) HNB - Special Sch, AP, ARPs'!$A:$A,Summary!$A107,'4) HNB - Special Sch, AP, ARPs'!AB:AB)+SUMIF('5) HNB - SEN Support Fund'!$A:$A,Summary!$A107,'5) HNB - SEN Support Fund'!X:X)+SUMIF('6) HNB - Mainstream Banding'!$A:$A,Summary!$A107,'6) HNB - Mainstream Banding'!R:R)+SUMIF('7) EYB&amp;HNB - EY High Needs'!$A:$A,Summary!$A107,'7) EYB&amp;HNB - EY High Needs'!N:N)+SUMIF('9) PPG 2016-17'!$A:$A,Summary!$A107,'9) PPG 2016-17'!R:R)+SUMIF('10) EFA 2016-17'!$A:$A,Summary!$A107,'10) EFA 2016-17'!Q:Q)+SUMIF('3) SB - One Off Reserve'!$A:$A,Summary!$A107,'3) SB - One Off Reserve'!O:O)+SUMIF('8) EYB - 2, 3&amp;4 YO'!$A:$A,Summary!$A107,'8) EYB - 2, 3&amp;4 YO'!Z:Z)</f>
        <v>5093.8267625000008</v>
      </c>
      <c r="AG107" s="96">
        <v>1269373.4288775544</v>
      </c>
      <c r="AH107" s="223">
        <v>1394016.3363775543</v>
      </c>
      <c r="AI107" s="223">
        <f t="shared" si="8"/>
        <v>1394016.3363775543</v>
      </c>
      <c r="AJ107" s="56">
        <f t="shared" si="9"/>
        <v>0</v>
      </c>
    </row>
    <row r="108" spans="1:36" ht="15" x14ac:dyDescent="0.25">
      <c r="A108" s="7" t="s">
        <v>1</v>
      </c>
      <c r="B108" s="37" t="s">
        <v>380</v>
      </c>
      <c r="C108" s="96"/>
      <c r="D108" s="41"/>
      <c r="E108" s="90"/>
      <c r="F108" s="88"/>
      <c r="G108" s="91"/>
      <c r="H108" s="41"/>
      <c r="I108" s="41"/>
      <c r="J108" s="41">
        <f>+'7) EYB&amp;HNB - EY High Needs'!C15</f>
        <v>812455</v>
      </c>
      <c r="K108" s="96"/>
      <c r="L108" s="96"/>
      <c r="M108" s="96"/>
      <c r="N108" s="96"/>
      <c r="O108" s="96"/>
      <c r="P108" s="96"/>
      <c r="Q108" s="96">
        <f t="shared" si="6"/>
        <v>812455</v>
      </c>
      <c r="R108" s="88"/>
      <c r="S108" s="96">
        <f t="shared" ref="S108:S110" si="10">Q108+E108</f>
        <v>812455</v>
      </c>
      <c r="T108" s="87">
        <v>0</v>
      </c>
      <c r="U108" s="87">
        <f>+'11) EYHN Special Nur'!R13</f>
        <v>135409.16666666666</v>
      </c>
      <c r="V108" s="87">
        <f>+'11) EYHN Special Nur'!S13</f>
        <v>67704.583333333328</v>
      </c>
      <c r="W108" s="87">
        <f>+'11) EYHN Special Nur'!T13</f>
        <v>67704.583333333328</v>
      </c>
      <c r="X108" s="87">
        <f>+'11) EYHN Special Nur'!U13</f>
        <v>67704.583333333328</v>
      </c>
      <c r="Y108" s="87">
        <f>+'11) EYHN Special Nur'!V13</f>
        <v>67704.583333333328</v>
      </c>
      <c r="Z108" s="87">
        <f>+'11) EYHN Special Nur'!W13</f>
        <v>67704.583333333328</v>
      </c>
      <c r="AA108" s="87">
        <f>+'11) EYHN Special Nur'!X13</f>
        <v>67704.583333333328</v>
      </c>
      <c r="AB108" s="87">
        <f>+'11) EYHN Special Nur'!Y13</f>
        <v>67704.583333333328</v>
      </c>
      <c r="AC108" s="87">
        <f>+'11) EYHN Special Nur'!Z13</f>
        <v>67704.583333333328</v>
      </c>
      <c r="AD108" s="87">
        <f>+'11) EYHN Special Nur'!AA13</f>
        <v>67704.583333333328</v>
      </c>
      <c r="AE108" s="87">
        <f>+'11) EYHN Special Nur'!AB13</f>
        <v>67704.583333333328</v>
      </c>
      <c r="AG108" s="96">
        <v>0</v>
      </c>
      <c r="AH108" s="223">
        <v>812455</v>
      </c>
      <c r="AI108" s="223">
        <f t="shared" si="8"/>
        <v>812455</v>
      </c>
      <c r="AJ108" s="56">
        <f t="shared" si="9"/>
        <v>0</v>
      </c>
    </row>
    <row r="109" spans="1:36" ht="15" x14ac:dyDescent="0.25">
      <c r="A109" s="7">
        <v>3071003</v>
      </c>
      <c r="B109" s="37" t="s">
        <v>381</v>
      </c>
      <c r="C109" s="96"/>
      <c r="D109" s="41"/>
      <c r="E109" s="90"/>
      <c r="F109" s="88"/>
      <c r="G109" s="91"/>
      <c r="H109" s="41"/>
      <c r="I109" s="41"/>
      <c r="J109" s="41">
        <f>+'7) EYB&amp;HNB - EY High Needs'!C16</f>
        <v>700521.25</v>
      </c>
      <c r="K109" s="96"/>
      <c r="L109" s="96"/>
      <c r="M109" s="96"/>
      <c r="N109" s="96"/>
      <c r="O109" s="96"/>
      <c r="P109" s="96"/>
      <c r="Q109" s="96">
        <f t="shared" si="6"/>
        <v>700521.25</v>
      </c>
      <c r="R109" s="88"/>
      <c r="S109" s="96">
        <f t="shared" si="10"/>
        <v>700521.25</v>
      </c>
      <c r="T109" s="87">
        <v>0</v>
      </c>
      <c r="U109" s="87">
        <f>+'11) EYHN Special Nur'!R14</f>
        <v>116753.54166666667</v>
      </c>
      <c r="V109" s="87">
        <f>+'11) EYHN Special Nur'!S14</f>
        <v>58376.770833333336</v>
      </c>
      <c r="W109" s="87">
        <f>+'11) EYHN Special Nur'!T14</f>
        <v>58376.770833333336</v>
      </c>
      <c r="X109" s="87">
        <f>+'11) EYHN Special Nur'!U14</f>
        <v>58376.770833333336</v>
      </c>
      <c r="Y109" s="87">
        <f>+'11) EYHN Special Nur'!V14</f>
        <v>58376.770833333336</v>
      </c>
      <c r="Z109" s="87">
        <f>+'11) EYHN Special Nur'!W14</f>
        <v>58376.770833333336</v>
      </c>
      <c r="AA109" s="87">
        <f>+'11) EYHN Special Nur'!X14</f>
        <v>58376.770833333336</v>
      </c>
      <c r="AB109" s="87">
        <f>+'11) EYHN Special Nur'!Y14</f>
        <v>58376.770833333336</v>
      </c>
      <c r="AC109" s="87">
        <f>+'11) EYHN Special Nur'!Z14</f>
        <v>58376.770833333336</v>
      </c>
      <c r="AD109" s="87">
        <f>+'11) EYHN Special Nur'!AA14</f>
        <v>58376.770833333336</v>
      </c>
      <c r="AE109" s="87">
        <f>+'11) EYHN Special Nur'!AB14</f>
        <v>58376.770833333336</v>
      </c>
      <c r="AG109" s="96">
        <v>0</v>
      </c>
      <c r="AH109" s="223">
        <v>700521.25</v>
      </c>
      <c r="AI109" s="223">
        <f t="shared" si="8"/>
        <v>700521.25</v>
      </c>
      <c r="AJ109" s="56">
        <f t="shared" si="9"/>
        <v>0</v>
      </c>
    </row>
    <row r="110" spans="1:36" ht="15" x14ac:dyDescent="0.25">
      <c r="A110" s="7">
        <v>3071007</v>
      </c>
      <c r="B110" s="37" t="s">
        <v>396</v>
      </c>
      <c r="C110" s="96"/>
      <c r="D110" s="41"/>
      <c r="E110" s="90"/>
      <c r="F110" s="88"/>
      <c r="G110" s="91"/>
      <c r="H110" s="41"/>
      <c r="I110" s="41"/>
      <c r="J110" s="41">
        <f>+'7) EYB&amp;HNB - EY High Needs'!C17</f>
        <v>453378.75</v>
      </c>
      <c r="K110" s="96"/>
      <c r="L110" s="96"/>
      <c r="M110" s="96"/>
      <c r="N110" s="96"/>
      <c r="O110" s="96"/>
      <c r="P110" s="96"/>
      <c r="Q110" s="96">
        <f t="shared" si="6"/>
        <v>453378.75</v>
      </c>
      <c r="R110" s="88"/>
      <c r="S110" s="96">
        <f t="shared" si="10"/>
        <v>453378.75</v>
      </c>
      <c r="T110" s="87">
        <v>0</v>
      </c>
      <c r="U110" s="87">
        <f>+'11) EYHN Special Nur'!R15</f>
        <v>75563.125</v>
      </c>
      <c r="V110" s="87">
        <f>+'11) EYHN Special Nur'!S15</f>
        <v>37781.5625</v>
      </c>
      <c r="W110" s="87">
        <f>+'11) EYHN Special Nur'!T15</f>
        <v>37781.5625</v>
      </c>
      <c r="X110" s="87">
        <f>+'11) EYHN Special Nur'!U15</f>
        <v>37781.5625</v>
      </c>
      <c r="Y110" s="87">
        <f>+'11) EYHN Special Nur'!V15</f>
        <v>37781.5625</v>
      </c>
      <c r="Z110" s="87">
        <f>+'11) EYHN Special Nur'!W15</f>
        <v>37781.5625</v>
      </c>
      <c r="AA110" s="87">
        <f>+'11) EYHN Special Nur'!X15</f>
        <v>37781.5625</v>
      </c>
      <c r="AB110" s="87">
        <f>+'11) EYHN Special Nur'!Y15</f>
        <v>37781.5625</v>
      </c>
      <c r="AC110" s="87">
        <f>+'11) EYHN Special Nur'!Z15</f>
        <v>37781.5625</v>
      </c>
      <c r="AD110" s="87">
        <f>+'11) EYHN Special Nur'!AA15</f>
        <v>37781.5625</v>
      </c>
      <c r="AE110" s="87">
        <f>+'11) EYHN Special Nur'!AB15</f>
        <v>37781.5625</v>
      </c>
      <c r="AG110" s="96">
        <v>0</v>
      </c>
      <c r="AH110" s="223">
        <v>453378.75</v>
      </c>
      <c r="AI110" s="223">
        <f t="shared" si="8"/>
        <v>453378.75</v>
      </c>
      <c r="AJ110" s="56">
        <f t="shared" si="9"/>
        <v>0</v>
      </c>
    </row>
    <row r="111" spans="1:36" s="71" customFormat="1" ht="15" x14ac:dyDescent="0.2">
      <c r="A111" s="35"/>
      <c r="B111" s="35" t="s">
        <v>360</v>
      </c>
      <c r="C111" s="35">
        <f t="shared" ref="C111:Q111" si="11">SUM(C12:C110)</f>
        <v>226098907.04769829</v>
      </c>
      <c r="D111" s="35">
        <f t="shared" si="11"/>
        <v>9465833.6666666679</v>
      </c>
      <c r="E111" s="35">
        <f t="shared" si="11"/>
        <v>235564740.71436498</v>
      </c>
      <c r="F111" s="35">
        <f t="shared" si="11"/>
        <v>0</v>
      </c>
      <c r="G111" s="35">
        <f t="shared" si="11"/>
        <v>4521911.8138461541</v>
      </c>
      <c r="H111" s="35">
        <f t="shared" si="11"/>
        <v>13102961.997857291</v>
      </c>
      <c r="I111" s="35">
        <f t="shared" si="11"/>
        <v>450054</v>
      </c>
      <c r="J111" s="35">
        <f t="shared" si="11"/>
        <v>2178355</v>
      </c>
      <c r="K111" s="35">
        <f t="shared" si="11"/>
        <v>12041878.399999999</v>
      </c>
      <c r="L111" s="35">
        <f t="shared" si="11"/>
        <v>1355800</v>
      </c>
      <c r="M111" s="35">
        <f t="shared" si="11"/>
        <v>612176.35124353156</v>
      </c>
      <c r="N111" s="35">
        <f t="shared" si="11"/>
        <v>11992867</v>
      </c>
      <c r="O111" s="35">
        <f t="shared" si="11"/>
        <v>314769</v>
      </c>
      <c r="P111" s="35">
        <f t="shared" si="11"/>
        <v>13089202.5</v>
      </c>
      <c r="Q111" s="35">
        <f t="shared" si="11"/>
        <v>59659976.062946975</v>
      </c>
      <c r="R111" s="89"/>
      <c r="S111" s="35">
        <f>SUM(S12:S107)</f>
        <v>293258361.7773118</v>
      </c>
      <c r="T111" s="87">
        <f>SUM(T12:T110)</f>
        <v>38165166.827740997</v>
      </c>
      <c r="U111" s="87">
        <f>SUM(U12:U110)</f>
        <v>21837584.880822171</v>
      </c>
      <c r="V111" s="87">
        <f>SUM(V12:V110)</f>
        <v>20620122.131000731</v>
      </c>
      <c r="W111" s="87">
        <f t="shared" ref="W111:AE111" si="12">SUM(W12:W110)</f>
        <v>20620122.131000731</v>
      </c>
      <c r="X111" s="87">
        <f t="shared" si="12"/>
        <v>20620122.131000731</v>
      </c>
      <c r="Y111" s="87">
        <f t="shared" si="12"/>
        <v>20620122.131000731</v>
      </c>
      <c r="Z111" s="87">
        <f t="shared" si="12"/>
        <v>20620122.131000731</v>
      </c>
      <c r="AA111" s="87">
        <f t="shared" si="12"/>
        <v>20620122.131000731</v>
      </c>
      <c r="AB111" s="87">
        <f t="shared" si="12"/>
        <v>20620122.131000731</v>
      </c>
      <c r="AC111" s="87">
        <f t="shared" si="12"/>
        <v>20620122.131000731</v>
      </c>
      <c r="AD111" s="87">
        <f t="shared" si="12"/>
        <v>20620122.131000731</v>
      </c>
      <c r="AE111" s="87">
        <f t="shared" si="12"/>
        <v>9206793.0832482073</v>
      </c>
      <c r="AG111" s="35">
        <f>SUM(AG12:AG110)</f>
        <v>293157340.11031181</v>
      </c>
      <c r="AH111" s="35">
        <f>SUM(AH12:AH110)</f>
        <v>295214216.7773118</v>
      </c>
      <c r="AI111" s="35">
        <f>SUM(AI12:AI110)</f>
        <v>295224716.7773118</v>
      </c>
      <c r="AJ111" s="258">
        <f>SUM(AJ12:AJ110)</f>
        <v>-10500</v>
      </c>
    </row>
    <row r="112" spans="1:36" ht="15" x14ac:dyDescent="0.25">
      <c r="E112" s="63"/>
      <c r="F112" s="63"/>
      <c r="Q112" s="63"/>
      <c r="R112" s="63"/>
      <c r="S112" s="63" t="s">
        <v>500</v>
      </c>
      <c r="T112" s="139">
        <f>'1) SB - All Schools ISB '!L11+'2) SB - Growth Fund'!H85+'3) SB - One Off Reserve'!D12+'4) HNB - Special Sch, AP, ARPs'!Q37+'5) HNB - SEN Support Fund'!M8+'6) HNB - Mainstream Banding'!G95+'7) EYB&amp;HNB - EY High Needs'!C10+'7) EYB&amp;HNB - EY High Needs'!C18+'8) EYB - 2, 3&amp;4 YO'!O86+'8) EYB - 2, 3&amp;4 YO'!O94+'9) PPG 2016-17'!G86+'10) EFA 2016-17'!F104</f>
        <v>38977621.827741005</v>
      </c>
      <c r="U112" s="139">
        <f>'1) SB - All Schools ISB '!M11+'2) SB - Growth Fund'!I85+'3) SB - One Off Reserve'!E12+'4) HNB - Special Sch, AP, ARPs'!R37+'5) HNB - SEN Support Fund'!N8+'6) HNB - Mainstream Banding'!H95+'7) EYB&amp;HNB - EY High Needs'!D10+'7) EYB&amp;HNB - EY High Needs'!D18+'8) EYB - 2, 3&amp;4 YO'!P86+'8) EYB - 2, 3&amp;4 YO'!P94+'9) PPG 2016-17'!H86+'10) EFA 2016-17'!G104+'11) EYHN Special Nur'!R16</f>
        <v>21837584.880822167</v>
      </c>
      <c r="V112" s="139">
        <f>'1) SB - All Schools ISB '!N11+'2) SB - Growth Fund'!J85+'3) SB - One Off Reserve'!F12+'4) HNB - Special Sch, AP, ARPs'!S37+'5) HNB - SEN Support Fund'!O8+'6) HNB - Mainstream Banding'!I95+'7) EYB&amp;HNB - EY High Needs'!E10+'7) EYB&amp;HNB - EY High Needs'!E18+'8) EYB - 2, 3&amp;4 YO'!Q86+'8) EYB - 2, 3&amp;4 YO'!Q94+'9) PPG 2016-17'!I86+'10) EFA 2016-17'!H104+'11) EYHN Special Nur'!S16</f>
        <v>20620122.131000731</v>
      </c>
      <c r="W112" s="139">
        <f>'1) SB - All Schools ISB '!O11+'2) SB - Growth Fund'!K85+'3) SB - One Off Reserve'!G12+'4) HNB - Special Sch, AP, ARPs'!T37+'5) HNB - SEN Support Fund'!P8+'6) HNB - Mainstream Banding'!J95+'7) EYB&amp;HNB - EY High Needs'!F10+'7) EYB&amp;HNB - EY High Needs'!F18+'8) EYB - 2, 3&amp;4 YO'!R86+'8) EYB - 2, 3&amp;4 YO'!R94+'9) PPG 2016-17'!J86+'10) EFA 2016-17'!I104+'11) EYHN Special Nur'!T16</f>
        <v>20620122.131000731</v>
      </c>
      <c r="X112" s="139">
        <f>'1) SB - All Schools ISB '!P11+'2) SB - Growth Fund'!L85+'3) SB - One Off Reserve'!H12+'4) HNB - Special Sch, AP, ARPs'!U37+'5) HNB - SEN Support Fund'!Q8+'6) HNB - Mainstream Banding'!K95+'7) EYB&amp;HNB - EY High Needs'!G10+'7) EYB&amp;HNB - EY High Needs'!G18+'8) EYB - 2, 3&amp;4 YO'!S86+'8) EYB - 2, 3&amp;4 YO'!S94+'9) PPG 2016-17'!K86+'10) EFA 2016-17'!J104+'11) EYHN Special Nur'!U16</f>
        <v>20620122.131000731</v>
      </c>
      <c r="Y112" s="139">
        <f>'1) SB - All Schools ISB '!Q11+'2) SB - Growth Fund'!M85+'3) SB - One Off Reserve'!I12+'4) HNB - Special Sch, AP, ARPs'!V37+'5) HNB - SEN Support Fund'!R8+'6) HNB - Mainstream Banding'!L95+'7) EYB&amp;HNB - EY High Needs'!H10+'7) EYB&amp;HNB - EY High Needs'!H18+'8) EYB - 2, 3&amp;4 YO'!T86+'8) EYB - 2, 3&amp;4 YO'!T94+'9) PPG 2016-17'!L86+'10) EFA 2016-17'!K104+'11) EYHN Special Nur'!V16</f>
        <v>20620122.131000731</v>
      </c>
      <c r="Z112" s="139">
        <f>'1) SB - All Schools ISB '!R11+'2) SB - Growth Fund'!N85+'3) SB - One Off Reserve'!J12+'4) HNB - Special Sch, AP, ARPs'!W37+'5) HNB - SEN Support Fund'!S8+'6) HNB - Mainstream Banding'!M95+'7) EYB&amp;HNB - EY High Needs'!I10+'7) EYB&amp;HNB - EY High Needs'!I18+'8) EYB - 2, 3&amp;4 YO'!U86+'8) EYB - 2, 3&amp;4 YO'!U94+'9) PPG 2016-17'!M86+'10) EFA 2016-17'!L104+'11) EYHN Special Nur'!W16</f>
        <v>20620122.131000731</v>
      </c>
      <c r="AA112" s="139">
        <f>'1) SB - All Schools ISB '!S11+'2) SB - Growth Fund'!O85+'3) SB - One Off Reserve'!K12+'4) HNB - Special Sch, AP, ARPs'!X37+'5) HNB - SEN Support Fund'!T8+'6) HNB - Mainstream Banding'!N95+'7) EYB&amp;HNB - EY High Needs'!J10+'7) EYB&amp;HNB - EY High Needs'!J18+'8) EYB - 2, 3&amp;4 YO'!V86+'8) EYB - 2, 3&amp;4 YO'!V94+'9) PPG 2016-17'!N86+'10) EFA 2016-17'!M104+'11) EYHN Special Nur'!X16</f>
        <v>20620122.131000731</v>
      </c>
      <c r="AB112" s="139">
        <f>'1) SB - All Schools ISB '!T11+'2) SB - Growth Fund'!P85+'3) SB - One Off Reserve'!L12+'4) HNB - Special Sch, AP, ARPs'!Y37+'5) HNB - SEN Support Fund'!U8+'6) HNB - Mainstream Banding'!O95+'7) EYB&amp;HNB - EY High Needs'!K10+'7) EYB&amp;HNB - EY High Needs'!K18+'8) EYB - 2, 3&amp;4 YO'!W86+'8) EYB - 2, 3&amp;4 YO'!W94+'9) PPG 2016-17'!O86+'10) EFA 2016-17'!N104+'11) EYHN Special Nur'!Y16</f>
        <v>20620122.131000731</v>
      </c>
      <c r="AC112" s="139">
        <f>'1) SB - All Schools ISB '!U11+'2) SB - Growth Fund'!Q85+'3) SB - One Off Reserve'!M12+'4) HNB - Special Sch, AP, ARPs'!Z37+'5) HNB - SEN Support Fund'!V8+'6) HNB - Mainstream Banding'!P95+'7) EYB&amp;HNB - EY High Needs'!L10+'7) EYB&amp;HNB - EY High Needs'!L18+'8) EYB - 2, 3&amp;4 YO'!X86+'8) EYB - 2, 3&amp;4 YO'!X94+'9) PPG 2016-17'!P86+'10) EFA 2016-17'!O104+'11) EYHN Special Nur'!Z16</f>
        <v>20620122.131000731</v>
      </c>
      <c r="AD112" s="139">
        <f>'1) SB - All Schools ISB '!V11+'2) SB - Growth Fund'!R85+'3) SB - One Off Reserve'!N12+'4) HNB - Special Sch, AP, ARPs'!AA37+'5) HNB - SEN Support Fund'!W8+'6) HNB - Mainstream Banding'!Q95+'7) EYB&amp;HNB - EY High Needs'!M10+'7) EYB&amp;HNB - EY High Needs'!M18+'8) EYB - 2, 3&amp;4 YO'!Y86+'8) EYB - 2, 3&amp;4 YO'!Y94+'9) PPG 2016-17'!Q86+'10) EFA 2016-17'!P104+'11) EYHN Special Nur'!AA16</f>
        <v>20620122.131000731</v>
      </c>
      <c r="AE112" s="139">
        <f>'1) SB - All Schools ISB '!W11+'2) SB - Growth Fund'!S85+'3) SB - One Off Reserve'!O12+'4) HNB - Special Sch, AP, ARPs'!AB37+'5) HNB - SEN Support Fund'!X8+'6) HNB - Mainstream Banding'!R95+'7) EYB&amp;HNB - EY High Needs'!N10+'7) EYB&amp;HNB - EY High Needs'!N18+'8) EYB - 2, 3&amp;4 YO'!Z86+'8) EYB - 2, 3&amp;4 YO'!Z94+'9) PPG 2016-17'!R86+'10) EFA 2016-17'!Q104+'11) EYHN Special Nur'!AB16</f>
        <v>9206793.0832482055</v>
      </c>
      <c r="AG112" s="63" t="s">
        <v>500</v>
      </c>
      <c r="AH112" s="63"/>
      <c r="AI112" s="63"/>
      <c r="AJ112" s="56"/>
    </row>
    <row r="113" spans="2:36" ht="15" x14ac:dyDescent="0.25">
      <c r="B113" s="60"/>
      <c r="C113" s="195">
        <f>C111-'1) SB - All Schools ISB '!K11</f>
        <v>0</v>
      </c>
      <c r="D113" s="195">
        <f>D111-'4) HNB - Special Sch, AP, ARPs'!C37</f>
        <v>0</v>
      </c>
      <c r="E113" s="196">
        <f>C111+D111-E111</f>
        <v>0</v>
      </c>
      <c r="F113" s="196"/>
      <c r="G113" s="195">
        <f>G111-'6) HNB - Mainstream Banding'!E95</f>
        <v>0</v>
      </c>
      <c r="H113" s="195">
        <f>'4) HNB - Special Sch, AP, ARPs'!E37+'4) HNB - Special Sch, AP, ARPs'!F37-730000-H111</f>
        <v>0</v>
      </c>
      <c r="I113" s="195">
        <f>I111-'5) HNB - SEN Support Fund'!L8</f>
        <v>0</v>
      </c>
      <c r="J113" s="195">
        <f>+'7) EYB&amp;HNB - EY High Needs'!C10+'7) EYB&amp;HNB - EY High Needs'!C18-Summary!J111</f>
        <v>0</v>
      </c>
      <c r="K113" s="195">
        <f>'8) EYB - 2, 3&amp;4 YO'!N94+'8) EYB - 2, 3&amp;4 YO'!N86-Summary!K111</f>
        <v>0</v>
      </c>
      <c r="L113" s="195">
        <f>L111-'2) SB - Growth Fund'!G85</f>
        <v>0</v>
      </c>
      <c r="M113" s="195">
        <f>M111-'3) SB - One Off Reserve'!D12</f>
        <v>0</v>
      </c>
      <c r="N113" s="195">
        <f>N111-'10) EFA 2016-17'!C104</f>
        <v>0</v>
      </c>
      <c r="O113" s="195">
        <f>O111-'10) EFA 2016-17'!D104</f>
        <v>0</v>
      </c>
      <c r="P113" s="196">
        <f>P111-'9) PPG 2016-17'!F86</f>
        <v>0</v>
      </c>
      <c r="Q113" s="197"/>
      <c r="R113" s="196"/>
      <c r="S113" s="196"/>
      <c r="T113" s="198">
        <f>T111-T112</f>
        <v>-812455.00000000745</v>
      </c>
      <c r="U113" s="198">
        <f t="shared" ref="U113:AE113" si="13">U111-U112</f>
        <v>0</v>
      </c>
      <c r="V113" s="198">
        <f t="shared" si="13"/>
        <v>0</v>
      </c>
      <c r="W113" s="198">
        <f t="shared" si="13"/>
        <v>0</v>
      </c>
      <c r="X113" s="198">
        <f t="shared" si="13"/>
        <v>0</v>
      </c>
      <c r="Y113" s="198">
        <f t="shared" si="13"/>
        <v>0</v>
      </c>
      <c r="Z113" s="198">
        <f t="shared" si="13"/>
        <v>0</v>
      </c>
      <c r="AA113" s="198">
        <f t="shared" si="13"/>
        <v>0</v>
      </c>
      <c r="AB113" s="198">
        <f t="shared" si="13"/>
        <v>0</v>
      </c>
      <c r="AC113" s="198">
        <f t="shared" si="13"/>
        <v>0</v>
      </c>
      <c r="AD113" s="198">
        <f t="shared" si="13"/>
        <v>0</v>
      </c>
      <c r="AE113" s="198">
        <f t="shared" si="13"/>
        <v>0</v>
      </c>
      <c r="AG113" s="198">
        <v>0</v>
      </c>
      <c r="AH113" s="198"/>
      <c r="AI113" s="198"/>
      <c r="AJ113" s="56"/>
    </row>
    <row r="114" spans="2:36" ht="15" x14ac:dyDescent="0.25">
      <c r="B114" s="60"/>
      <c r="C114" s="60"/>
      <c r="D114" s="60"/>
      <c r="E114" s="61"/>
      <c r="F114" s="61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1"/>
      <c r="R114" s="61"/>
      <c r="S114" s="61"/>
      <c r="T114" s="169"/>
    </row>
    <row r="115" spans="2:36" ht="15" x14ac:dyDescent="0.25">
      <c r="B115" s="60"/>
      <c r="C115" s="60"/>
      <c r="D115" s="60"/>
      <c r="E115" s="61"/>
      <c r="F115" s="61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1"/>
      <c r="R115" s="61"/>
      <c r="S115" s="61"/>
      <c r="T115" s="139"/>
    </row>
    <row r="116" spans="2:36" ht="15" x14ac:dyDescent="0.25">
      <c r="B116" s="60"/>
      <c r="C116" s="60"/>
      <c r="D116" s="60"/>
      <c r="E116" s="61"/>
      <c r="F116" s="61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1"/>
      <c r="R116" s="61"/>
      <c r="S116" s="61"/>
      <c r="T116" s="139"/>
    </row>
    <row r="117" spans="2:36" x14ac:dyDescent="0.2">
      <c r="T117" s="139"/>
    </row>
    <row r="118" spans="2:36" x14ac:dyDescent="0.2">
      <c r="T118" s="139"/>
    </row>
    <row r="119" spans="2:36" x14ac:dyDescent="0.2">
      <c r="T119" s="139"/>
    </row>
    <row r="120" spans="2:36" x14ac:dyDescent="0.2">
      <c r="T120" s="139"/>
    </row>
    <row r="121" spans="2:36" x14ac:dyDescent="0.2">
      <c r="T121" s="139"/>
    </row>
    <row r="122" spans="2:36" x14ac:dyDescent="0.2">
      <c r="T122" s="139"/>
    </row>
    <row r="123" spans="2:36" x14ac:dyDescent="0.2">
      <c r="T123" s="139"/>
    </row>
    <row r="124" spans="2:36" x14ac:dyDescent="0.2">
      <c r="T124" s="139"/>
    </row>
    <row r="125" spans="2:36" x14ac:dyDescent="0.2">
      <c r="T125" s="139"/>
    </row>
    <row r="126" spans="2:36" x14ac:dyDescent="0.2">
      <c r="T126" s="139"/>
    </row>
    <row r="127" spans="2:36" x14ac:dyDescent="0.2">
      <c r="T127" s="221"/>
    </row>
    <row r="128" spans="2:36" x14ac:dyDescent="0.2">
      <c r="T128" s="222"/>
    </row>
  </sheetData>
  <sheetProtection password="9D3C" sheet="1" objects="1" scenarios="1" autoFilter="0"/>
  <autoFilter ref="A11:S111"/>
  <mergeCells count="3">
    <mergeCell ref="G10:Q10"/>
    <mergeCell ref="C10:E10"/>
    <mergeCell ref="T9:AE9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R86"/>
  <sheetViews>
    <sheetView workbookViewId="0">
      <selection activeCell="N30" sqref="N30"/>
    </sheetView>
  </sheetViews>
  <sheetFormatPr defaultRowHeight="12.75" x14ac:dyDescent="0.2"/>
  <cols>
    <col min="2" max="2" width="38.42578125" customWidth="1"/>
    <col min="3" max="3" width="13.28515625" customWidth="1"/>
    <col min="4" max="4" width="12.5703125" customWidth="1"/>
    <col min="5" max="5" width="13.140625" customWidth="1"/>
    <col min="6" max="6" width="25" customWidth="1"/>
    <col min="7" max="11" width="10.28515625" bestFit="1" customWidth="1"/>
    <col min="12" max="12" width="13.5703125" customWidth="1"/>
    <col min="13" max="13" width="10.28515625" bestFit="1" customWidth="1"/>
    <col min="14" max="14" width="13.7109375" customWidth="1"/>
    <col min="15" max="15" width="12.28515625" customWidth="1"/>
    <col min="16" max="16" width="13" customWidth="1"/>
    <col min="17" max="17" width="13.7109375" customWidth="1"/>
    <col min="18" max="18" width="13.5703125" customWidth="1"/>
  </cols>
  <sheetData>
    <row r="2" spans="1:18" ht="15" x14ac:dyDescent="0.25">
      <c r="A2" s="206" t="s">
        <v>284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</row>
    <row r="3" spans="1:18" ht="15" x14ac:dyDescent="0.25">
      <c r="A3" s="203" t="s">
        <v>362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</row>
    <row r="4" spans="1:18" ht="15" x14ac:dyDescent="0.25">
      <c r="A4" s="203" t="s">
        <v>282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</row>
    <row r="5" spans="1:18" ht="15.75" thickBot="1" x14ac:dyDescent="0.3">
      <c r="A5" s="205" t="s">
        <v>504</v>
      </c>
      <c r="B5" s="209"/>
      <c r="C5" s="209"/>
      <c r="D5" s="209"/>
      <c r="E5" s="209"/>
      <c r="F5" s="210" t="s">
        <v>496</v>
      </c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</row>
    <row r="6" spans="1:18" ht="15.75" thickBot="1" x14ac:dyDescent="0.3">
      <c r="A6" s="204" t="s">
        <v>363</v>
      </c>
      <c r="B6" s="209"/>
      <c r="C6" s="209"/>
      <c r="D6" s="209"/>
      <c r="E6" s="217"/>
      <c r="F6" s="209"/>
      <c r="G6" s="255" t="s">
        <v>434</v>
      </c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7"/>
    </row>
    <row r="7" spans="1:18" ht="15.75" thickBot="1" x14ac:dyDescent="0.3">
      <c r="A7" s="207" t="s">
        <v>483</v>
      </c>
      <c r="B7" s="209"/>
      <c r="C7" s="209"/>
      <c r="D7" s="209"/>
      <c r="E7" s="217"/>
      <c r="F7" s="209"/>
      <c r="G7" s="214">
        <v>0.115</v>
      </c>
      <c r="H7" s="215">
        <v>8.5000000000000006E-2</v>
      </c>
      <c r="I7" s="215">
        <v>8.5000000000000006E-2</v>
      </c>
      <c r="J7" s="215">
        <v>8.5000000000000006E-2</v>
      </c>
      <c r="K7" s="215">
        <v>8.5000000000000006E-2</v>
      </c>
      <c r="L7" s="215">
        <v>8.5000000000000006E-2</v>
      </c>
      <c r="M7" s="215">
        <v>8.5000000000000006E-2</v>
      </c>
      <c r="N7" s="215">
        <v>8.5000000000000006E-2</v>
      </c>
      <c r="O7" s="215">
        <v>8.5000000000000006E-2</v>
      </c>
      <c r="P7" s="215">
        <v>8.5000000000000006E-2</v>
      </c>
      <c r="Q7" s="215">
        <v>8.5000000000000006E-2</v>
      </c>
      <c r="R7" s="216">
        <v>3.5000000000000003E-2</v>
      </c>
    </row>
    <row r="8" spans="1:18" ht="60" x14ac:dyDescent="0.2">
      <c r="A8" s="208" t="s">
        <v>287</v>
      </c>
      <c r="B8" s="218" t="s">
        <v>4</v>
      </c>
      <c r="C8" s="211" t="s">
        <v>361</v>
      </c>
      <c r="D8" s="212" t="s">
        <v>288</v>
      </c>
      <c r="E8" s="211" t="s">
        <v>289</v>
      </c>
      <c r="F8" s="211" t="s">
        <v>290</v>
      </c>
      <c r="G8" s="213" t="s">
        <v>364</v>
      </c>
      <c r="H8" s="213" t="s">
        <v>365</v>
      </c>
      <c r="I8" s="213" t="s">
        <v>366</v>
      </c>
      <c r="J8" s="213" t="s">
        <v>367</v>
      </c>
      <c r="K8" s="213" t="s">
        <v>368</v>
      </c>
      <c r="L8" s="213" t="s">
        <v>369</v>
      </c>
      <c r="M8" s="213" t="s">
        <v>370</v>
      </c>
      <c r="N8" s="213" t="s">
        <v>371</v>
      </c>
      <c r="O8" s="213" t="s">
        <v>372</v>
      </c>
      <c r="P8" s="213" t="s">
        <v>373</v>
      </c>
      <c r="Q8" s="213" t="s">
        <v>374</v>
      </c>
      <c r="R8" s="213" t="s">
        <v>375</v>
      </c>
    </row>
    <row r="9" spans="1:18" ht="15" x14ac:dyDescent="0.25">
      <c r="A9" s="7">
        <v>3074035</v>
      </c>
      <c r="B9" s="37" t="s">
        <v>291</v>
      </c>
      <c r="C9" s="42">
        <v>567545</v>
      </c>
      <c r="D9" s="42">
        <v>1900</v>
      </c>
      <c r="E9" s="42">
        <v>300</v>
      </c>
      <c r="F9" s="42">
        <v>569745</v>
      </c>
      <c r="G9" s="202">
        <f>+F9*$G$7</f>
        <v>65520.675000000003</v>
      </c>
      <c r="H9" s="202">
        <f>+F9*$H$7</f>
        <v>48428.325000000004</v>
      </c>
      <c r="I9" s="202">
        <f>+F9*$I$7</f>
        <v>48428.325000000004</v>
      </c>
      <c r="J9" s="202">
        <f>+F9*$J$7</f>
        <v>48428.325000000004</v>
      </c>
      <c r="K9" s="202">
        <f>+F9*$K$7</f>
        <v>48428.325000000004</v>
      </c>
      <c r="L9" s="202">
        <f>+F9*$L$7</f>
        <v>48428.325000000004</v>
      </c>
      <c r="M9" s="202">
        <f>+F9*$M$7</f>
        <v>48428.325000000004</v>
      </c>
      <c r="N9" s="202">
        <f>+F9*$N$7</f>
        <v>48428.325000000004</v>
      </c>
      <c r="O9" s="202">
        <f>+F9*$O$7</f>
        <v>48428.325000000004</v>
      </c>
      <c r="P9" s="202">
        <f>+F9*$P$7</f>
        <v>48428.325000000004</v>
      </c>
      <c r="Q9" s="202">
        <f>+F9*$Q$7</f>
        <v>48428.325000000004</v>
      </c>
      <c r="R9" s="202">
        <f>+F9*$R$7</f>
        <v>19941.075000000001</v>
      </c>
    </row>
    <row r="10" spans="1:18" ht="15" x14ac:dyDescent="0.25">
      <c r="A10" s="7">
        <v>3072161</v>
      </c>
      <c r="B10" s="37" t="s">
        <v>292</v>
      </c>
      <c r="C10" s="42">
        <v>93720</v>
      </c>
      <c r="D10" s="42">
        <v>1900</v>
      </c>
      <c r="E10" s="42">
        <v>0</v>
      </c>
      <c r="F10" s="42">
        <v>95620</v>
      </c>
      <c r="G10" s="202">
        <f t="shared" ref="G10:G73" si="0">+F10*$G$7</f>
        <v>10996.300000000001</v>
      </c>
      <c r="H10" s="202">
        <f t="shared" ref="H10:H73" si="1">+F10*$H$7</f>
        <v>8127.7000000000007</v>
      </c>
      <c r="I10" s="202">
        <f t="shared" ref="I10:I73" si="2">+F10*$I$7</f>
        <v>8127.7000000000007</v>
      </c>
      <c r="J10" s="202">
        <f t="shared" ref="J10:J73" si="3">+F10*$J$7</f>
        <v>8127.7000000000007</v>
      </c>
      <c r="K10" s="202">
        <f t="shared" ref="K10:K73" si="4">+F10*$K$7</f>
        <v>8127.7000000000007</v>
      </c>
      <c r="L10" s="202">
        <f t="shared" ref="L10:L73" si="5">+F10*$L$7</f>
        <v>8127.7000000000007</v>
      </c>
      <c r="M10" s="202">
        <f t="shared" ref="M10:M73" si="6">+F10*$M$7</f>
        <v>8127.7000000000007</v>
      </c>
      <c r="N10" s="202">
        <f t="shared" ref="N10:N73" si="7">+F10*$N$7</f>
        <v>8127.7000000000007</v>
      </c>
      <c r="O10" s="202">
        <f t="shared" ref="O10:O73" si="8">+F10*$O$7</f>
        <v>8127.7000000000007</v>
      </c>
      <c r="P10" s="202">
        <f t="shared" ref="P10:P73" si="9">+F10*$P$7</f>
        <v>8127.7000000000007</v>
      </c>
      <c r="Q10" s="202">
        <f t="shared" ref="Q10:Q73" si="10">+F10*$Q$7</f>
        <v>8127.7000000000007</v>
      </c>
      <c r="R10" s="202">
        <f t="shared" ref="R10:R73" si="11">+F10*$R$7</f>
        <v>3346.7000000000003</v>
      </c>
    </row>
    <row r="11" spans="1:18" ht="15" x14ac:dyDescent="0.25">
      <c r="A11" s="7">
        <v>3072083</v>
      </c>
      <c r="B11" s="37" t="s">
        <v>293</v>
      </c>
      <c r="C11" s="42">
        <v>63360</v>
      </c>
      <c r="D11" s="42">
        <v>0</v>
      </c>
      <c r="E11" s="42">
        <v>0</v>
      </c>
      <c r="F11" s="42">
        <v>63360</v>
      </c>
      <c r="G11" s="202">
        <f t="shared" si="0"/>
        <v>7286.4000000000005</v>
      </c>
      <c r="H11" s="202">
        <f t="shared" si="1"/>
        <v>5385.6</v>
      </c>
      <c r="I11" s="202">
        <f t="shared" si="2"/>
        <v>5385.6</v>
      </c>
      <c r="J11" s="202">
        <f t="shared" si="3"/>
        <v>5385.6</v>
      </c>
      <c r="K11" s="202">
        <f t="shared" si="4"/>
        <v>5385.6</v>
      </c>
      <c r="L11" s="202">
        <f t="shared" si="5"/>
        <v>5385.6</v>
      </c>
      <c r="M11" s="202">
        <f t="shared" si="6"/>
        <v>5385.6</v>
      </c>
      <c r="N11" s="202">
        <f t="shared" si="7"/>
        <v>5385.6</v>
      </c>
      <c r="O11" s="202">
        <f t="shared" si="8"/>
        <v>5385.6</v>
      </c>
      <c r="P11" s="202">
        <f t="shared" si="9"/>
        <v>5385.6</v>
      </c>
      <c r="Q11" s="202">
        <f t="shared" si="10"/>
        <v>5385.6</v>
      </c>
      <c r="R11" s="202">
        <f t="shared" si="11"/>
        <v>2217.6000000000004</v>
      </c>
    </row>
    <row r="12" spans="1:18" ht="15" x14ac:dyDescent="0.25">
      <c r="A12" s="7">
        <v>3077005</v>
      </c>
      <c r="B12" s="37" t="s">
        <v>169</v>
      </c>
      <c r="C12" s="42">
        <v>49555</v>
      </c>
      <c r="D12" s="42">
        <v>0</v>
      </c>
      <c r="E12" s="42">
        <v>0</v>
      </c>
      <c r="F12" s="42">
        <v>49555</v>
      </c>
      <c r="G12" s="202">
        <f t="shared" si="0"/>
        <v>5698.8249999999998</v>
      </c>
      <c r="H12" s="202">
        <f t="shared" si="1"/>
        <v>4212.1750000000002</v>
      </c>
      <c r="I12" s="202">
        <f t="shared" si="2"/>
        <v>4212.1750000000002</v>
      </c>
      <c r="J12" s="202">
        <f t="shared" si="3"/>
        <v>4212.1750000000002</v>
      </c>
      <c r="K12" s="202">
        <f t="shared" si="4"/>
        <v>4212.1750000000002</v>
      </c>
      <c r="L12" s="202">
        <f t="shared" si="5"/>
        <v>4212.1750000000002</v>
      </c>
      <c r="M12" s="202">
        <f t="shared" si="6"/>
        <v>4212.1750000000002</v>
      </c>
      <c r="N12" s="202">
        <f t="shared" si="7"/>
        <v>4212.1750000000002</v>
      </c>
      <c r="O12" s="202">
        <f t="shared" si="8"/>
        <v>4212.1750000000002</v>
      </c>
      <c r="P12" s="202">
        <f t="shared" si="9"/>
        <v>4212.1750000000002</v>
      </c>
      <c r="Q12" s="202">
        <f t="shared" si="10"/>
        <v>4212.1750000000002</v>
      </c>
      <c r="R12" s="202">
        <f t="shared" si="11"/>
        <v>1734.4250000000002</v>
      </c>
    </row>
    <row r="13" spans="1:18" ht="15" x14ac:dyDescent="0.25">
      <c r="A13" s="7">
        <v>3072006</v>
      </c>
      <c r="B13" s="37" t="s">
        <v>294</v>
      </c>
      <c r="C13" s="42">
        <v>143880</v>
      </c>
      <c r="D13" s="42">
        <v>0</v>
      </c>
      <c r="E13" s="42">
        <v>0</v>
      </c>
      <c r="F13" s="42">
        <v>143880</v>
      </c>
      <c r="G13" s="202">
        <f t="shared" si="0"/>
        <v>16546.2</v>
      </c>
      <c r="H13" s="202">
        <f t="shared" si="1"/>
        <v>12229.800000000001</v>
      </c>
      <c r="I13" s="202">
        <f t="shared" si="2"/>
        <v>12229.800000000001</v>
      </c>
      <c r="J13" s="202">
        <f t="shared" si="3"/>
        <v>12229.800000000001</v>
      </c>
      <c r="K13" s="202">
        <f t="shared" si="4"/>
        <v>12229.800000000001</v>
      </c>
      <c r="L13" s="202">
        <f t="shared" si="5"/>
        <v>12229.800000000001</v>
      </c>
      <c r="M13" s="202">
        <f t="shared" si="6"/>
        <v>12229.800000000001</v>
      </c>
      <c r="N13" s="202">
        <f t="shared" si="7"/>
        <v>12229.800000000001</v>
      </c>
      <c r="O13" s="202">
        <f t="shared" si="8"/>
        <v>12229.800000000001</v>
      </c>
      <c r="P13" s="202">
        <f t="shared" si="9"/>
        <v>12229.800000000001</v>
      </c>
      <c r="Q13" s="202">
        <f t="shared" si="10"/>
        <v>12229.800000000001</v>
      </c>
      <c r="R13" s="202">
        <f t="shared" si="11"/>
        <v>5035.8</v>
      </c>
    </row>
    <row r="14" spans="1:18" ht="15" x14ac:dyDescent="0.25">
      <c r="A14" s="7">
        <v>3072005</v>
      </c>
      <c r="B14" s="37" t="s">
        <v>7</v>
      </c>
      <c r="C14" s="42">
        <v>297000</v>
      </c>
      <c r="D14" s="42">
        <v>0</v>
      </c>
      <c r="E14" s="42">
        <v>0</v>
      </c>
      <c r="F14" s="42">
        <v>297000</v>
      </c>
      <c r="G14" s="202">
        <f t="shared" si="0"/>
        <v>34155</v>
      </c>
      <c r="H14" s="202">
        <f t="shared" si="1"/>
        <v>25245</v>
      </c>
      <c r="I14" s="202">
        <f t="shared" si="2"/>
        <v>25245</v>
      </c>
      <c r="J14" s="202">
        <f t="shared" si="3"/>
        <v>25245</v>
      </c>
      <c r="K14" s="202">
        <f t="shared" si="4"/>
        <v>25245</v>
      </c>
      <c r="L14" s="202">
        <f t="shared" si="5"/>
        <v>25245</v>
      </c>
      <c r="M14" s="202">
        <f t="shared" si="6"/>
        <v>25245</v>
      </c>
      <c r="N14" s="202">
        <f t="shared" si="7"/>
        <v>25245</v>
      </c>
      <c r="O14" s="202">
        <f t="shared" si="8"/>
        <v>25245</v>
      </c>
      <c r="P14" s="202">
        <f t="shared" si="9"/>
        <v>25245</v>
      </c>
      <c r="Q14" s="202">
        <f t="shared" si="10"/>
        <v>25245</v>
      </c>
      <c r="R14" s="202">
        <f t="shared" si="11"/>
        <v>10395.000000000002</v>
      </c>
    </row>
    <row r="15" spans="1:18" ht="15" x14ac:dyDescent="0.25">
      <c r="A15" s="7">
        <v>3072162</v>
      </c>
      <c r="B15" s="37" t="s">
        <v>295</v>
      </c>
      <c r="C15" s="42">
        <v>104280</v>
      </c>
      <c r="D15" s="42">
        <v>0</v>
      </c>
      <c r="E15" s="42">
        <v>0</v>
      </c>
      <c r="F15" s="42">
        <v>104280</v>
      </c>
      <c r="G15" s="202">
        <f t="shared" si="0"/>
        <v>11992.2</v>
      </c>
      <c r="H15" s="202">
        <f t="shared" si="1"/>
        <v>8863.8000000000011</v>
      </c>
      <c r="I15" s="202">
        <f t="shared" si="2"/>
        <v>8863.8000000000011</v>
      </c>
      <c r="J15" s="202">
        <f t="shared" si="3"/>
        <v>8863.8000000000011</v>
      </c>
      <c r="K15" s="202">
        <f t="shared" si="4"/>
        <v>8863.8000000000011</v>
      </c>
      <c r="L15" s="202">
        <f t="shared" si="5"/>
        <v>8863.8000000000011</v>
      </c>
      <c r="M15" s="202">
        <f t="shared" si="6"/>
        <v>8863.8000000000011</v>
      </c>
      <c r="N15" s="202">
        <f t="shared" si="7"/>
        <v>8863.8000000000011</v>
      </c>
      <c r="O15" s="202">
        <f t="shared" si="8"/>
        <v>8863.8000000000011</v>
      </c>
      <c r="P15" s="202">
        <f t="shared" si="9"/>
        <v>8863.8000000000011</v>
      </c>
      <c r="Q15" s="202">
        <f t="shared" si="10"/>
        <v>8863.8000000000011</v>
      </c>
      <c r="R15" s="202">
        <f t="shared" si="11"/>
        <v>3649.8</v>
      </c>
    </row>
    <row r="16" spans="1:18" ht="15" x14ac:dyDescent="0.25">
      <c r="A16" s="7">
        <v>3075400</v>
      </c>
      <c r="B16" s="37" t="s">
        <v>296</v>
      </c>
      <c r="C16" s="42">
        <v>408595</v>
      </c>
      <c r="D16" s="42">
        <v>7600</v>
      </c>
      <c r="E16" s="42">
        <v>0</v>
      </c>
      <c r="F16" s="42">
        <v>416195</v>
      </c>
      <c r="G16" s="202">
        <f t="shared" si="0"/>
        <v>47862.425000000003</v>
      </c>
      <c r="H16" s="202">
        <f t="shared" si="1"/>
        <v>35376.575000000004</v>
      </c>
      <c r="I16" s="202">
        <f t="shared" si="2"/>
        <v>35376.575000000004</v>
      </c>
      <c r="J16" s="202">
        <f t="shared" si="3"/>
        <v>35376.575000000004</v>
      </c>
      <c r="K16" s="202">
        <f t="shared" si="4"/>
        <v>35376.575000000004</v>
      </c>
      <c r="L16" s="202">
        <f t="shared" si="5"/>
        <v>35376.575000000004</v>
      </c>
      <c r="M16" s="202">
        <f t="shared" si="6"/>
        <v>35376.575000000004</v>
      </c>
      <c r="N16" s="202">
        <f t="shared" si="7"/>
        <v>35376.575000000004</v>
      </c>
      <c r="O16" s="202">
        <f t="shared" si="8"/>
        <v>35376.575000000004</v>
      </c>
      <c r="P16" s="202">
        <f t="shared" si="9"/>
        <v>35376.575000000004</v>
      </c>
      <c r="Q16" s="202">
        <f t="shared" si="10"/>
        <v>35376.575000000004</v>
      </c>
      <c r="R16" s="202">
        <f t="shared" si="11"/>
        <v>14566.825000000001</v>
      </c>
    </row>
    <row r="17" spans="1:18" ht="15" x14ac:dyDescent="0.25">
      <c r="A17" s="7">
        <v>3074603</v>
      </c>
      <c r="B17" s="37" t="s">
        <v>297</v>
      </c>
      <c r="C17" s="42">
        <v>248242.5</v>
      </c>
      <c r="D17" s="42">
        <v>11400</v>
      </c>
      <c r="E17" s="42">
        <v>0</v>
      </c>
      <c r="F17" s="42">
        <v>259642.5</v>
      </c>
      <c r="G17" s="202">
        <f t="shared" si="0"/>
        <v>29858.887500000001</v>
      </c>
      <c r="H17" s="202">
        <f t="shared" si="1"/>
        <v>22069.612500000003</v>
      </c>
      <c r="I17" s="202">
        <f t="shared" si="2"/>
        <v>22069.612500000003</v>
      </c>
      <c r="J17" s="202">
        <f t="shared" si="3"/>
        <v>22069.612500000003</v>
      </c>
      <c r="K17" s="202">
        <f t="shared" si="4"/>
        <v>22069.612500000003</v>
      </c>
      <c r="L17" s="202">
        <f t="shared" si="5"/>
        <v>22069.612500000003</v>
      </c>
      <c r="M17" s="202">
        <f t="shared" si="6"/>
        <v>22069.612500000003</v>
      </c>
      <c r="N17" s="202">
        <f t="shared" si="7"/>
        <v>22069.612500000003</v>
      </c>
      <c r="O17" s="202">
        <f t="shared" si="8"/>
        <v>22069.612500000003</v>
      </c>
      <c r="P17" s="202">
        <f t="shared" si="9"/>
        <v>22069.612500000003</v>
      </c>
      <c r="Q17" s="202">
        <f t="shared" si="10"/>
        <v>22069.612500000003</v>
      </c>
      <c r="R17" s="202">
        <f t="shared" si="11"/>
        <v>9087.4875000000011</v>
      </c>
    </row>
    <row r="18" spans="1:18" ht="15" x14ac:dyDescent="0.25">
      <c r="A18" s="7">
        <v>3077007</v>
      </c>
      <c r="B18" s="37" t="s">
        <v>170</v>
      </c>
      <c r="C18" s="42">
        <v>91080</v>
      </c>
      <c r="D18" s="42">
        <v>0</v>
      </c>
      <c r="E18" s="42">
        <v>0</v>
      </c>
      <c r="F18" s="42">
        <v>91080</v>
      </c>
      <c r="G18" s="202">
        <f t="shared" si="0"/>
        <v>10474.200000000001</v>
      </c>
      <c r="H18" s="202">
        <f t="shared" si="1"/>
        <v>7741.8</v>
      </c>
      <c r="I18" s="202">
        <f t="shared" si="2"/>
        <v>7741.8</v>
      </c>
      <c r="J18" s="202">
        <f t="shared" si="3"/>
        <v>7741.8</v>
      </c>
      <c r="K18" s="202">
        <f t="shared" si="4"/>
        <v>7741.8</v>
      </c>
      <c r="L18" s="202">
        <f t="shared" si="5"/>
        <v>7741.8</v>
      </c>
      <c r="M18" s="202">
        <f t="shared" si="6"/>
        <v>7741.8</v>
      </c>
      <c r="N18" s="202">
        <f t="shared" si="7"/>
        <v>7741.8</v>
      </c>
      <c r="O18" s="202">
        <f t="shared" si="8"/>
        <v>7741.8</v>
      </c>
      <c r="P18" s="202">
        <f t="shared" si="9"/>
        <v>7741.8</v>
      </c>
      <c r="Q18" s="202">
        <f t="shared" si="10"/>
        <v>7741.8</v>
      </c>
      <c r="R18" s="202">
        <f t="shared" si="11"/>
        <v>3187.8</v>
      </c>
    </row>
    <row r="19" spans="1:18" ht="15" x14ac:dyDescent="0.25">
      <c r="A19" s="7">
        <v>3073513</v>
      </c>
      <c r="B19" s="37" t="s">
        <v>298</v>
      </c>
      <c r="C19" s="42">
        <v>143880</v>
      </c>
      <c r="D19" s="42">
        <v>3800</v>
      </c>
      <c r="E19" s="42">
        <v>300</v>
      </c>
      <c r="F19" s="42">
        <v>147980</v>
      </c>
      <c r="G19" s="202">
        <f t="shared" si="0"/>
        <v>17017.7</v>
      </c>
      <c r="H19" s="202">
        <f t="shared" si="1"/>
        <v>12578.300000000001</v>
      </c>
      <c r="I19" s="202">
        <f t="shared" si="2"/>
        <v>12578.300000000001</v>
      </c>
      <c r="J19" s="202">
        <f t="shared" si="3"/>
        <v>12578.300000000001</v>
      </c>
      <c r="K19" s="202">
        <f t="shared" si="4"/>
        <v>12578.300000000001</v>
      </c>
      <c r="L19" s="202">
        <f t="shared" si="5"/>
        <v>12578.300000000001</v>
      </c>
      <c r="M19" s="202">
        <f t="shared" si="6"/>
        <v>12578.300000000001</v>
      </c>
      <c r="N19" s="202">
        <f t="shared" si="7"/>
        <v>12578.300000000001</v>
      </c>
      <c r="O19" s="202">
        <f t="shared" si="8"/>
        <v>12578.300000000001</v>
      </c>
      <c r="P19" s="202">
        <f t="shared" si="9"/>
        <v>12578.300000000001</v>
      </c>
      <c r="Q19" s="202">
        <f t="shared" si="10"/>
        <v>12578.300000000001</v>
      </c>
      <c r="R19" s="202">
        <f t="shared" si="11"/>
        <v>5179.3</v>
      </c>
    </row>
    <row r="20" spans="1:18" ht="15" x14ac:dyDescent="0.25">
      <c r="A20" s="7">
        <v>3072163</v>
      </c>
      <c r="B20" s="37" t="s">
        <v>299</v>
      </c>
      <c r="C20" s="42">
        <v>120120</v>
      </c>
      <c r="D20" s="42">
        <v>0</v>
      </c>
      <c r="E20" s="42">
        <v>0</v>
      </c>
      <c r="F20" s="42">
        <v>120120</v>
      </c>
      <c r="G20" s="202">
        <f t="shared" si="0"/>
        <v>13813.800000000001</v>
      </c>
      <c r="H20" s="202">
        <f t="shared" si="1"/>
        <v>10210.200000000001</v>
      </c>
      <c r="I20" s="202">
        <f t="shared" si="2"/>
        <v>10210.200000000001</v>
      </c>
      <c r="J20" s="202">
        <f t="shared" si="3"/>
        <v>10210.200000000001</v>
      </c>
      <c r="K20" s="202">
        <f t="shared" si="4"/>
        <v>10210.200000000001</v>
      </c>
      <c r="L20" s="202">
        <f t="shared" si="5"/>
        <v>10210.200000000001</v>
      </c>
      <c r="M20" s="202">
        <f t="shared" si="6"/>
        <v>10210.200000000001</v>
      </c>
      <c r="N20" s="202">
        <f t="shared" si="7"/>
        <v>10210.200000000001</v>
      </c>
      <c r="O20" s="202">
        <f t="shared" si="8"/>
        <v>10210.200000000001</v>
      </c>
      <c r="P20" s="202">
        <f t="shared" si="9"/>
        <v>10210.200000000001</v>
      </c>
      <c r="Q20" s="202">
        <f t="shared" si="10"/>
        <v>10210.200000000001</v>
      </c>
      <c r="R20" s="202">
        <f t="shared" si="11"/>
        <v>4204.2000000000007</v>
      </c>
    </row>
    <row r="21" spans="1:18" ht="15" x14ac:dyDescent="0.25">
      <c r="A21" s="7">
        <v>3072088</v>
      </c>
      <c r="B21" s="37" t="s">
        <v>300</v>
      </c>
      <c r="C21" s="42">
        <v>133320</v>
      </c>
      <c r="D21" s="42">
        <v>1900</v>
      </c>
      <c r="E21" s="42">
        <v>600</v>
      </c>
      <c r="F21" s="42">
        <v>135820</v>
      </c>
      <c r="G21" s="202">
        <f t="shared" si="0"/>
        <v>15619.300000000001</v>
      </c>
      <c r="H21" s="202">
        <f t="shared" si="1"/>
        <v>11544.7</v>
      </c>
      <c r="I21" s="202">
        <f t="shared" si="2"/>
        <v>11544.7</v>
      </c>
      <c r="J21" s="202">
        <f t="shared" si="3"/>
        <v>11544.7</v>
      </c>
      <c r="K21" s="202">
        <f t="shared" si="4"/>
        <v>11544.7</v>
      </c>
      <c r="L21" s="202">
        <f t="shared" si="5"/>
        <v>11544.7</v>
      </c>
      <c r="M21" s="202">
        <f t="shared" si="6"/>
        <v>11544.7</v>
      </c>
      <c r="N21" s="202">
        <f t="shared" si="7"/>
        <v>11544.7</v>
      </c>
      <c r="O21" s="202">
        <f t="shared" si="8"/>
        <v>11544.7</v>
      </c>
      <c r="P21" s="202">
        <f t="shared" si="9"/>
        <v>11544.7</v>
      </c>
      <c r="Q21" s="202">
        <f t="shared" si="10"/>
        <v>11544.7</v>
      </c>
      <c r="R21" s="202">
        <f t="shared" si="11"/>
        <v>4753.7000000000007</v>
      </c>
    </row>
    <row r="22" spans="1:18" ht="15" x14ac:dyDescent="0.25">
      <c r="A22" s="7">
        <v>3072164</v>
      </c>
      <c r="B22" s="37" t="s">
        <v>301</v>
      </c>
      <c r="C22" s="42">
        <v>192720</v>
      </c>
      <c r="D22" s="42">
        <v>0</v>
      </c>
      <c r="E22" s="42">
        <v>0</v>
      </c>
      <c r="F22" s="42">
        <v>192720</v>
      </c>
      <c r="G22" s="202">
        <f t="shared" si="0"/>
        <v>22162.799999999999</v>
      </c>
      <c r="H22" s="202">
        <f t="shared" si="1"/>
        <v>16381.2</v>
      </c>
      <c r="I22" s="202">
        <f t="shared" si="2"/>
        <v>16381.2</v>
      </c>
      <c r="J22" s="202">
        <f t="shared" si="3"/>
        <v>16381.2</v>
      </c>
      <c r="K22" s="202">
        <f t="shared" si="4"/>
        <v>16381.2</v>
      </c>
      <c r="L22" s="202">
        <f t="shared" si="5"/>
        <v>16381.2</v>
      </c>
      <c r="M22" s="202">
        <f t="shared" si="6"/>
        <v>16381.2</v>
      </c>
      <c r="N22" s="202">
        <f t="shared" si="7"/>
        <v>16381.2</v>
      </c>
      <c r="O22" s="202">
        <f t="shared" si="8"/>
        <v>16381.2</v>
      </c>
      <c r="P22" s="202">
        <f t="shared" si="9"/>
        <v>16381.2</v>
      </c>
      <c r="Q22" s="202">
        <f t="shared" si="10"/>
        <v>16381.2</v>
      </c>
      <c r="R22" s="202">
        <f t="shared" si="11"/>
        <v>6745.2000000000007</v>
      </c>
    </row>
    <row r="23" spans="1:18" ht="15" x14ac:dyDescent="0.25">
      <c r="A23" s="7">
        <v>3072165</v>
      </c>
      <c r="B23" s="37" t="s">
        <v>302</v>
      </c>
      <c r="C23" s="42">
        <v>289080</v>
      </c>
      <c r="D23" s="42">
        <v>0</v>
      </c>
      <c r="E23" s="42">
        <v>0</v>
      </c>
      <c r="F23" s="42">
        <v>289080</v>
      </c>
      <c r="G23" s="202">
        <f t="shared" si="0"/>
        <v>33244.200000000004</v>
      </c>
      <c r="H23" s="202">
        <f t="shared" si="1"/>
        <v>24571.800000000003</v>
      </c>
      <c r="I23" s="202">
        <f t="shared" si="2"/>
        <v>24571.800000000003</v>
      </c>
      <c r="J23" s="202">
        <f t="shared" si="3"/>
        <v>24571.800000000003</v>
      </c>
      <c r="K23" s="202">
        <f t="shared" si="4"/>
        <v>24571.800000000003</v>
      </c>
      <c r="L23" s="202">
        <f t="shared" si="5"/>
        <v>24571.800000000003</v>
      </c>
      <c r="M23" s="202">
        <f t="shared" si="6"/>
        <v>24571.800000000003</v>
      </c>
      <c r="N23" s="202">
        <f t="shared" si="7"/>
        <v>24571.800000000003</v>
      </c>
      <c r="O23" s="202">
        <f t="shared" si="8"/>
        <v>24571.800000000003</v>
      </c>
      <c r="P23" s="202">
        <f t="shared" si="9"/>
        <v>24571.800000000003</v>
      </c>
      <c r="Q23" s="202">
        <f t="shared" si="10"/>
        <v>24571.800000000003</v>
      </c>
      <c r="R23" s="202">
        <f t="shared" si="11"/>
        <v>10117.800000000001</v>
      </c>
    </row>
    <row r="24" spans="1:18" ht="15" x14ac:dyDescent="0.25">
      <c r="A24" s="7">
        <v>3074030</v>
      </c>
      <c r="B24" s="37" t="s">
        <v>303</v>
      </c>
      <c r="C24" s="42">
        <v>425425</v>
      </c>
      <c r="D24" s="42">
        <v>0</v>
      </c>
      <c r="E24" s="42">
        <v>0</v>
      </c>
      <c r="F24" s="42">
        <v>425425</v>
      </c>
      <c r="G24" s="202">
        <f t="shared" si="0"/>
        <v>48923.875</v>
      </c>
      <c r="H24" s="202">
        <f t="shared" si="1"/>
        <v>36161.125</v>
      </c>
      <c r="I24" s="202">
        <f t="shared" si="2"/>
        <v>36161.125</v>
      </c>
      <c r="J24" s="202">
        <f t="shared" si="3"/>
        <v>36161.125</v>
      </c>
      <c r="K24" s="202">
        <f t="shared" si="4"/>
        <v>36161.125</v>
      </c>
      <c r="L24" s="202">
        <f t="shared" si="5"/>
        <v>36161.125</v>
      </c>
      <c r="M24" s="202">
        <f t="shared" si="6"/>
        <v>36161.125</v>
      </c>
      <c r="N24" s="202">
        <f t="shared" si="7"/>
        <v>36161.125</v>
      </c>
      <c r="O24" s="202">
        <f t="shared" si="8"/>
        <v>36161.125</v>
      </c>
      <c r="P24" s="202">
        <f t="shared" si="9"/>
        <v>36161.125</v>
      </c>
      <c r="Q24" s="202">
        <f t="shared" si="10"/>
        <v>36161.125</v>
      </c>
      <c r="R24" s="202">
        <f t="shared" si="11"/>
        <v>14889.875000000002</v>
      </c>
    </row>
    <row r="25" spans="1:18" ht="15" x14ac:dyDescent="0.25">
      <c r="A25" s="7">
        <v>3075203</v>
      </c>
      <c r="B25" s="37" t="s">
        <v>304</v>
      </c>
      <c r="C25" s="42">
        <v>88440</v>
      </c>
      <c r="D25" s="42">
        <v>7600</v>
      </c>
      <c r="E25" s="42">
        <v>0</v>
      </c>
      <c r="F25" s="42">
        <v>96040</v>
      </c>
      <c r="G25" s="202">
        <f t="shared" si="0"/>
        <v>11044.6</v>
      </c>
      <c r="H25" s="202">
        <f t="shared" si="1"/>
        <v>8163.4000000000005</v>
      </c>
      <c r="I25" s="202">
        <f t="shared" si="2"/>
        <v>8163.4000000000005</v>
      </c>
      <c r="J25" s="202">
        <f t="shared" si="3"/>
        <v>8163.4000000000005</v>
      </c>
      <c r="K25" s="202">
        <f t="shared" si="4"/>
        <v>8163.4000000000005</v>
      </c>
      <c r="L25" s="202">
        <f t="shared" si="5"/>
        <v>8163.4000000000005</v>
      </c>
      <c r="M25" s="202">
        <f t="shared" si="6"/>
        <v>8163.4000000000005</v>
      </c>
      <c r="N25" s="202">
        <f t="shared" si="7"/>
        <v>8163.4000000000005</v>
      </c>
      <c r="O25" s="202">
        <f t="shared" si="8"/>
        <v>8163.4000000000005</v>
      </c>
      <c r="P25" s="202">
        <f t="shared" si="9"/>
        <v>8163.4000000000005</v>
      </c>
      <c r="Q25" s="202">
        <f t="shared" si="10"/>
        <v>8163.4000000000005</v>
      </c>
      <c r="R25" s="202">
        <f t="shared" si="11"/>
        <v>3361.4000000000005</v>
      </c>
    </row>
    <row r="26" spans="1:18" ht="15" x14ac:dyDescent="0.25">
      <c r="A26" s="7">
        <v>3075202</v>
      </c>
      <c r="B26" s="37" t="s">
        <v>305</v>
      </c>
      <c r="C26" s="42">
        <v>216480</v>
      </c>
      <c r="D26" s="42">
        <v>0</v>
      </c>
      <c r="E26" s="42">
        <v>0</v>
      </c>
      <c r="F26" s="42">
        <v>216480</v>
      </c>
      <c r="G26" s="202">
        <f t="shared" si="0"/>
        <v>24895.200000000001</v>
      </c>
      <c r="H26" s="202">
        <f t="shared" si="1"/>
        <v>18400.800000000003</v>
      </c>
      <c r="I26" s="202">
        <f t="shared" si="2"/>
        <v>18400.800000000003</v>
      </c>
      <c r="J26" s="202">
        <f t="shared" si="3"/>
        <v>18400.800000000003</v>
      </c>
      <c r="K26" s="202">
        <f t="shared" si="4"/>
        <v>18400.800000000003</v>
      </c>
      <c r="L26" s="202">
        <f t="shared" si="5"/>
        <v>18400.800000000003</v>
      </c>
      <c r="M26" s="202">
        <f t="shared" si="6"/>
        <v>18400.800000000003</v>
      </c>
      <c r="N26" s="202">
        <f t="shared" si="7"/>
        <v>18400.800000000003</v>
      </c>
      <c r="O26" s="202">
        <f t="shared" si="8"/>
        <v>18400.800000000003</v>
      </c>
      <c r="P26" s="202">
        <f t="shared" si="9"/>
        <v>18400.800000000003</v>
      </c>
      <c r="Q26" s="202">
        <f t="shared" si="10"/>
        <v>18400.800000000003</v>
      </c>
      <c r="R26" s="202">
        <f t="shared" si="11"/>
        <v>7576.8000000000011</v>
      </c>
    </row>
    <row r="27" spans="1:18" ht="15" x14ac:dyDescent="0.25">
      <c r="A27" s="7">
        <v>3072092</v>
      </c>
      <c r="B27" s="37" t="s">
        <v>306</v>
      </c>
      <c r="C27" s="42">
        <v>215160</v>
      </c>
      <c r="D27" s="42">
        <v>1900</v>
      </c>
      <c r="E27" s="42">
        <v>0</v>
      </c>
      <c r="F27" s="42">
        <v>217060</v>
      </c>
      <c r="G27" s="202">
        <f t="shared" si="0"/>
        <v>24961.9</v>
      </c>
      <c r="H27" s="202">
        <f t="shared" si="1"/>
        <v>18450.100000000002</v>
      </c>
      <c r="I27" s="202">
        <f t="shared" si="2"/>
        <v>18450.100000000002</v>
      </c>
      <c r="J27" s="202">
        <f t="shared" si="3"/>
        <v>18450.100000000002</v>
      </c>
      <c r="K27" s="202">
        <f t="shared" si="4"/>
        <v>18450.100000000002</v>
      </c>
      <c r="L27" s="202">
        <f t="shared" si="5"/>
        <v>18450.100000000002</v>
      </c>
      <c r="M27" s="202">
        <f t="shared" si="6"/>
        <v>18450.100000000002</v>
      </c>
      <c r="N27" s="202">
        <f t="shared" si="7"/>
        <v>18450.100000000002</v>
      </c>
      <c r="O27" s="202">
        <f t="shared" si="8"/>
        <v>18450.100000000002</v>
      </c>
      <c r="P27" s="202">
        <f t="shared" si="9"/>
        <v>18450.100000000002</v>
      </c>
      <c r="Q27" s="202">
        <f t="shared" si="10"/>
        <v>18450.100000000002</v>
      </c>
      <c r="R27" s="202">
        <f t="shared" si="11"/>
        <v>7597.1</v>
      </c>
    </row>
    <row r="28" spans="1:18" ht="15" x14ac:dyDescent="0.25">
      <c r="A28" s="7">
        <v>3072094</v>
      </c>
      <c r="B28" s="37" t="s">
        <v>307</v>
      </c>
      <c r="C28" s="42">
        <v>151800</v>
      </c>
      <c r="D28" s="42">
        <v>1900</v>
      </c>
      <c r="E28" s="42">
        <v>300</v>
      </c>
      <c r="F28" s="42">
        <v>154000</v>
      </c>
      <c r="G28" s="202">
        <f t="shared" si="0"/>
        <v>17710</v>
      </c>
      <c r="H28" s="202">
        <f t="shared" si="1"/>
        <v>13090.000000000002</v>
      </c>
      <c r="I28" s="202">
        <f t="shared" si="2"/>
        <v>13090.000000000002</v>
      </c>
      <c r="J28" s="202">
        <f t="shared" si="3"/>
        <v>13090.000000000002</v>
      </c>
      <c r="K28" s="202">
        <f t="shared" si="4"/>
        <v>13090.000000000002</v>
      </c>
      <c r="L28" s="202">
        <f t="shared" si="5"/>
        <v>13090.000000000002</v>
      </c>
      <c r="M28" s="202">
        <f t="shared" si="6"/>
        <v>13090.000000000002</v>
      </c>
      <c r="N28" s="202">
        <f t="shared" si="7"/>
        <v>13090.000000000002</v>
      </c>
      <c r="O28" s="202">
        <f t="shared" si="8"/>
        <v>13090.000000000002</v>
      </c>
      <c r="P28" s="202">
        <f t="shared" si="9"/>
        <v>13090.000000000002</v>
      </c>
      <c r="Q28" s="202">
        <f t="shared" si="10"/>
        <v>13090.000000000002</v>
      </c>
      <c r="R28" s="202">
        <f t="shared" si="11"/>
        <v>5390.0000000000009</v>
      </c>
    </row>
    <row r="29" spans="1:18" ht="15" x14ac:dyDescent="0.25">
      <c r="A29" s="7">
        <v>3072166</v>
      </c>
      <c r="B29" s="37" t="s">
        <v>308</v>
      </c>
      <c r="C29" s="42">
        <v>112200</v>
      </c>
      <c r="D29" s="42">
        <v>5700</v>
      </c>
      <c r="E29" s="42">
        <v>0</v>
      </c>
      <c r="F29" s="42">
        <v>117900</v>
      </c>
      <c r="G29" s="202">
        <f t="shared" si="0"/>
        <v>13558.5</v>
      </c>
      <c r="H29" s="202">
        <f t="shared" si="1"/>
        <v>10021.5</v>
      </c>
      <c r="I29" s="202">
        <f t="shared" si="2"/>
        <v>10021.5</v>
      </c>
      <c r="J29" s="202">
        <f t="shared" si="3"/>
        <v>10021.5</v>
      </c>
      <c r="K29" s="202">
        <f t="shared" si="4"/>
        <v>10021.5</v>
      </c>
      <c r="L29" s="202">
        <f t="shared" si="5"/>
        <v>10021.5</v>
      </c>
      <c r="M29" s="202">
        <f t="shared" si="6"/>
        <v>10021.5</v>
      </c>
      <c r="N29" s="202">
        <f t="shared" si="7"/>
        <v>10021.5</v>
      </c>
      <c r="O29" s="202">
        <f t="shared" si="8"/>
        <v>10021.5</v>
      </c>
      <c r="P29" s="202">
        <f t="shared" si="9"/>
        <v>10021.5</v>
      </c>
      <c r="Q29" s="202">
        <f t="shared" si="10"/>
        <v>10021.5</v>
      </c>
      <c r="R29" s="202">
        <f t="shared" si="11"/>
        <v>4126.5</v>
      </c>
    </row>
    <row r="30" spans="1:18" ht="15" x14ac:dyDescent="0.25">
      <c r="A30" s="7">
        <v>3072022</v>
      </c>
      <c r="B30" s="37" t="s">
        <v>309</v>
      </c>
      <c r="C30" s="42">
        <v>121440</v>
      </c>
      <c r="D30" s="42">
        <v>0</v>
      </c>
      <c r="E30" s="42">
        <v>0</v>
      </c>
      <c r="F30" s="42">
        <v>121440</v>
      </c>
      <c r="G30" s="202">
        <f t="shared" si="0"/>
        <v>13965.6</v>
      </c>
      <c r="H30" s="202">
        <f t="shared" si="1"/>
        <v>10322.400000000001</v>
      </c>
      <c r="I30" s="202">
        <f t="shared" si="2"/>
        <v>10322.400000000001</v>
      </c>
      <c r="J30" s="202">
        <f t="shared" si="3"/>
        <v>10322.400000000001</v>
      </c>
      <c r="K30" s="202">
        <f t="shared" si="4"/>
        <v>10322.400000000001</v>
      </c>
      <c r="L30" s="202">
        <f t="shared" si="5"/>
        <v>10322.400000000001</v>
      </c>
      <c r="M30" s="202">
        <f t="shared" si="6"/>
        <v>10322.400000000001</v>
      </c>
      <c r="N30" s="202">
        <f t="shared" si="7"/>
        <v>10322.400000000001</v>
      </c>
      <c r="O30" s="202">
        <f t="shared" si="8"/>
        <v>10322.400000000001</v>
      </c>
      <c r="P30" s="202">
        <f t="shared" si="9"/>
        <v>10322.400000000001</v>
      </c>
      <c r="Q30" s="202">
        <f t="shared" si="10"/>
        <v>10322.400000000001</v>
      </c>
      <c r="R30" s="202">
        <f t="shared" si="11"/>
        <v>4250.4000000000005</v>
      </c>
    </row>
    <row r="31" spans="1:18" ht="15" x14ac:dyDescent="0.25">
      <c r="A31" s="7">
        <v>3073510</v>
      </c>
      <c r="B31" s="37" t="s">
        <v>310</v>
      </c>
      <c r="C31" s="42">
        <v>64680</v>
      </c>
      <c r="D31" s="42">
        <v>3800</v>
      </c>
      <c r="E31" s="42">
        <v>0</v>
      </c>
      <c r="F31" s="42">
        <v>68480</v>
      </c>
      <c r="G31" s="202">
        <f t="shared" si="0"/>
        <v>7875.2000000000007</v>
      </c>
      <c r="H31" s="202">
        <f t="shared" si="1"/>
        <v>5820.8</v>
      </c>
      <c r="I31" s="202">
        <f t="shared" si="2"/>
        <v>5820.8</v>
      </c>
      <c r="J31" s="202">
        <f t="shared" si="3"/>
        <v>5820.8</v>
      </c>
      <c r="K31" s="202">
        <f t="shared" si="4"/>
        <v>5820.8</v>
      </c>
      <c r="L31" s="202">
        <f t="shared" si="5"/>
        <v>5820.8</v>
      </c>
      <c r="M31" s="202">
        <f t="shared" si="6"/>
        <v>5820.8</v>
      </c>
      <c r="N31" s="202">
        <f t="shared" si="7"/>
        <v>5820.8</v>
      </c>
      <c r="O31" s="202">
        <f t="shared" si="8"/>
        <v>5820.8</v>
      </c>
      <c r="P31" s="202">
        <f t="shared" si="9"/>
        <v>5820.8</v>
      </c>
      <c r="Q31" s="202">
        <f t="shared" si="10"/>
        <v>5820.8</v>
      </c>
      <c r="R31" s="202">
        <f t="shared" si="11"/>
        <v>2396.8000000000002</v>
      </c>
    </row>
    <row r="32" spans="1:18" ht="15" x14ac:dyDescent="0.25">
      <c r="A32" s="7">
        <v>3075402</v>
      </c>
      <c r="B32" s="37" t="s">
        <v>311</v>
      </c>
      <c r="C32" s="42">
        <v>416075</v>
      </c>
      <c r="D32" s="42">
        <v>5700</v>
      </c>
      <c r="E32" s="42">
        <v>0</v>
      </c>
      <c r="F32" s="42">
        <v>421775</v>
      </c>
      <c r="G32" s="202">
        <f t="shared" si="0"/>
        <v>48504.125</v>
      </c>
      <c r="H32" s="202">
        <f t="shared" si="1"/>
        <v>35850.875</v>
      </c>
      <c r="I32" s="202">
        <f t="shared" si="2"/>
        <v>35850.875</v>
      </c>
      <c r="J32" s="202">
        <f t="shared" si="3"/>
        <v>35850.875</v>
      </c>
      <c r="K32" s="202">
        <f t="shared" si="4"/>
        <v>35850.875</v>
      </c>
      <c r="L32" s="202">
        <f t="shared" si="5"/>
        <v>35850.875</v>
      </c>
      <c r="M32" s="202">
        <f t="shared" si="6"/>
        <v>35850.875</v>
      </c>
      <c r="N32" s="202">
        <f t="shared" si="7"/>
        <v>35850.875</v>
      </c>
      <c r="O32" s="202">
        <f t="shared" si="8"/>
        <v>35850.875</v>
      </c>
      <c r="P32" s="202">
        <f t="shared" si="9"/>
        <v>35850.875</v>
      </c>
      <c r="Q32" s="202">
        <f t="shared" si="10"/>
        <v>35850.875</v>
      </c>
      <c r="R32" s="202">
        <f t="shared" si="11"/>
        <v>14762.125000000002</v>
      </c>
    </row>
    <row r="33" spans="1:18" ht="15" x14ac:dyDescent="0.25">
      <c r="A33" s="7">
        <v>3074036</v>
      </c>
      <c r="B33" s="37" t="s">
        <v>312</v>
      </c>
      <c r="C33" s="42">
        <v>215050</v>
      </c>
      <c r="D33" s="42">
        <v>17100</v>
      </c>
      <c r="E33" s="42">
        <v>600</v>
      </c>
      <c r="F33" s="42">
        <v>232750</v>
      </c>
      <c r="G33" s="202">
        <f t="shared" si="0"/>
        <v>26766.25</v>
      </c>
      <c r="H33" s="202">
        <f t="shared" si="1"/>
        <v>19783.75</v>
      </c>
      <c r="I33" s="202">
        <f t="shared" si="2"/>
        <v>19783.75</v>
      </c>
      <c r="J33" s="202">
        <f t="shared" si="3"/>
        <v>19783.75</v>
      </c>
      <c r="K33" s="202">
        <f t="shared" si="4"/>
        <v>19783.75</v>
      </c>
      <c r="L33" s="202">
        <f t="shared" si="5"/>
        <v>19783.75</v>
      </c>
      <c r="M33" s="202">
        <f t="shared" si="6"/>
        <v>19783.75</v>
      </c>
      <c r="N33" s="202">
        <f t="shared" si="7"/>
        <v>19783.75</v>
      </c>
      <c r="O33" s="202">
        <f t="shared" si="8"/>
        <v>19783.75</v>
      </c>
      <c r="P33" s="202">
        <f t="shared" si="9"/>
        <v>19783.75</v>
      </c>
      <c r="Q33" s="202">
        <f t="shared" si="10"/>
        <v>19783.75</v>
      </c>
      <c r="R33" s="202">
        <f t="shared" si="11"/>
        <v>8146.2500000000009</v>
      </c>
    </row>
    <row r="34" spans="1:18" ht="15" x14ac:dyDescent="0.25">
      <c r="A34" s="7">
        <v>3072180</v>
      </c>
      <c r="B34" s="37" t="s">
        <v>313</v>
      </c>
      <c r="C34" s="42">
        <v>203280</v>
      </c>
      <c r="D34" s="42">
        <v>3800</v>
      </c>
      <c r="E34" s="42">
        <v>0</v>
      </c>
      <c r="F34" s="42">
        <v>207080</v>
      </c>
      <c r="G34" s="202">
        <f t="shared" si="0"/>
        <v>23814.2</v>
      </c>
      <c r="H34" s="202">
        <f t="shared" si="1"/>
        <v>17601.800000000003</v>
      </c>
      <c r="I34" s="202">
        <f t="shared" si="2"/>
        <v>17601.800000000003</v>
      </c>
      <c r="J34" s="202">
        <f t="shared" si="3"/>
        <v>17601.800000000003</v>
      </c>
      <c r="K34" s="202">
        <f t="shared" si="4"/>
        <v>17601.800000000003</v>
      </c>
      <c r="L34" s="202">
        <f t="shared" si="5"/>
        <v>17601.800000000003</v>
      </c>
      <c r="M34" s="202">
        <f t="shared" si="6"/>
        <v>17601.800000000003</v>
      </c>
      <c r="N34" s="202">
        <f t="shared" si="7"/>
        <v>17601.800000000003</v>
      </c>
      <c r="O34" s="202">
        <f t="shared" si="8"/>
        <v>17601.800000000003</v>
      </c>
      <c r="P34" s="202">
        <f t="shared" si="9"/>
        <v>17601.800000000003</v>
      </c>
      <c r="Q34" s="202">
        <f t="shared" si="10"/>
        <v>17601.800000000003</v>
      </c>
      <c r="R34" s="202">
        <f t="shared" si="11"/>
        <v>7247.8000000000011</v>
      </c>
    </row>
    <row r="35" spans="1:18" ht="15" x14ac:dyDescent="0.25">
      <c r="A35" s="7">
        <v>3072167</v>
      </c>
      <c r="B35" s="37" t="s">
        <v>314</v>
      </c>
      <c r="C35" s="42">
        <v>100320</v>
      </c>
      <c r="D35" s="42">
        <v>5700</v>
      </c>
      <c r="E35" s="42">
        <v>300</v>
      </c>
      <c r="F35" s="42">
        <v>106320</v>
      </c>
      <c r="G35" s="202">
        <f t="shared" si="0"/>
        <v>12226.800000000001</v>
      </c>
      <c r="H35" s="202">
        <f t="shared" si="1"/>
        <v>9037.2000000000007</v>
      </c>
      <c r="I35" s="202">
        <f t="shared" si="2"/>
        <v>9037.2000000000007</v>
      </c>
      <c r="J35" s="202">
        <f t="shared" si="3"/>
        <v>9037.2000000000007</v>
      </c>
      <c r="K35" s="202">
        <f t="shared" si="4"/>
        <v>9037.2000000000007</v>
      </c>
      <c r="L35" s="202">
        <f t="shared" si="5"/>
        <v>9037.2000000000007</v>
      </c>
      <c r="M35" s="202">
        <f t="shared" si="6"/>
        <v>9037.2000000000007</v>
      </c>
      <c r="N35" s="202">
        <f t="shared" si="7"/>
        <v>9037.2000000000007</v>
      </c>
      <c r="O35" s="202">
        <f t="shared" si="8"/>
        <v>9037.2000000000007</v>
      </c>
      <c r="P35" s="202">
        <f t="shared" si="9"/>
        <v>9037.2000000000007</v>
      </c>
      <c r="Q35" s="202">
        <f t="shared" si="10"/>
        <v>9037.2000000000007</v>
      </c>
      <c r="R35" s="202">
        <f t="shared" si="11"/>
        <v>3721.2000000000003</v>
      </c>
    </row>
    <row r="36" spans="1:18" ht="15" x14ac:dyDescent="0.25">
      <c r="A36" s="7">
        <v>3072168</v>
      </c>
      <c r="B36" s="37" t="s">
        <v>315</v>
      </c>
      <c r="C36" s="42">
        <v>425040</v>
      </c>
      <c r="D36" s="42">
        <v>5700</v>
      </c>
      <c r="E36" s="42">
        <v>600</v>
      </c>
      <c r="F36" s="42">
        <v>431340</v>
      </c>
      <c r="G36" s="202">
        <f t="shared" si="0"/>
        <v>49604.1</v>
      </c>
      <c r="H36" s="202">
        <f t="shared" si="1"/>
        <v>36663.9</v>
      </c>
      <c r="I36" s="202">
        <f t="shared" si="2"/>
        <v>36663.9</v>
      </c>
      <c r="J36" s="202">
        <f t="shared" si="3"/>
        <v>36663.9</v>
      </c>
      <c r="K36" s="202">
        <f t="shared" si="4"/>
        <v>36663.9</v>
      </c>
      <c r="L36" s="202">
        <f t="shared" si="5"/>
        <v>36663.9</v>
      </c>
      <c r="M36" s="202">
        <f t="shared" si="6"/>
        <v>36663.9</v>
      </c>
      <c r="N36" s="202">
        <f t="shared" si="7"/>
        <v>36663.9</v>
      </c>
      <c r="O36" s="202">
        <f t="shared" si="8"/>
        <v>36663.9</v>
      </c>
      <c r="P36" s="202">
        <f t="shared" si="9"/>
        <v>36663.9</v>
      </c>
      <c r="Q36" s="202">
        <f t="shared" si="10"/>
        <v>36663.9</v>
      </c>
      <c r="R36" s="202">
        <f t="shared" si="11"/>
        <v>15096.900000000001</v>
      </c>
    </row>
    <row r="37" spans="1:18" ht="15" x14ac:dyDescent="0.25">
      <c r="A37" s="7">
        <v>3072187</v>
      </c>
      <c r="B37" s="37" t="s">
        <v>316</v>
      </c>
      <c r="C37" s="42">
        <v>260040</v>
      </c>
      <c r="D37" s="42">
        <v>19000</v>
      </c>
      <c r="E37" s="42">
        <v>0</v>
      </c>
      <c r="F37" s="42">
        <v>279040</v>
      </c>
      <c r="G37" s="202">
        <f t="shared" si="0"/>
        <v>32089.600000000002</v>
      </c>
      <c r="H37" s="202">
        <f t="shared" si="1"/>
        <v>23718.400000000001</v>
      </c>
      <c r="I37" s="202">
        <f t="shared" si="2"/>
        <v>23718.400000000001</v>
      </c>
      <c r="J37" s="202">
        <f t="shared" si="3"/>
        <v>23718.400000000001</v>
      </c>
      <c r="K37" s="202">
        <f t="shared" si="4"/>
        <v>23718.400000000001</v>
      </c>
      <c r="L37" s="202">
        <f t="shared" si="5"/>
        <v>23718.400000000001</v>
      </c>
      <c r="M37" s="202">
        <f t="shared" si="6"/>
        <v>23718.400000000001</v>
      </c>
      <c r="N37" s="202">
        <f t="shared" si="7"/>
        <v>23718.400000000001</v>
      </c>
      <c r="O37" s="202">
        <f t="shared" si="8"/>
        <v>23718.400000000001</v>
      </c>
      <c r="P37" s="202">
        <f t="shared" si="9"/>
        <v>23718.400000000001</v>
      </c>
      <c r="Q37" s="202">
        <f t="shared" si="10"/>
        <v>23718.400000000001</v>
      </c>
      <c r="R37" s="202">
        <f t="shared" si="11"/>
        <v>9766.4000000000015</v>
      </c>
    </row>
    <row r="38" spans="1:18" ht="15" x14ac:dyDescent="0.25">
      <c r="A38" s="7">
        <v>3075401</v>
      </c>
      <c r="B38" s="37" t="s">
        <v>317</v>
      </c>
      <c r="C38" s="42">
        <v>448800</v>
      </c>
      <c r="D38" s="42">
        <v>1900</v>
      </c>
      <c r="E38" s="42">
        <v>0</v>
      </c>
      <c r="F38" s="42">
        <v>450700</v>
      </c>
      <c r="G38" s="202">
        <f t="shared" si="0"/>
        <v>51830.5</v>
      </c>
      <c r="H38" s="202">
        <f t="shared" si="1"/>
        <v>38309.5</v>
      </c>
      <c r="I38" s="202">
        <f t="shared" si="2"/>
        <v>38309.5</v>
      </c>
      <c r="J38" s="202">
        <f t="shared" si="3"/>
        <v>38309.5</v>
      </c>
      <c r="K38" s="202">
        <f t="shared" si="4"/>
        <v>38309.5</v>
      </c>
      <c r="L38" s="202">
        <f t="shared" si="5"/>
        <v>38309.5</v>
      </c>
      <c r="M38" s="202">
        <f t="shared" si="6"/>
        <v>38309.5</v>
      </c>
      <c r="N38" s="202">
        <f t="shared" si="7"/>
        <v>38309.5</v>
      </c>
      <c r="O38" s="202">
        <f t="shared" si="8"/>
        <v>38309.5</v>
      </c>
      <c r="P38" s="202">
        <f t="shared" si="9"/>
        <v>38309.5</v>
      </c>
      <c r="Q38" s="202">
        <f t="shared" si="10"/>
        <v>38309.5</v>
      </c>
      <c r="R38" s="202">
        <f t="shared" si="11"/>
        <v>15774.500000000002</v>
      </c>
    </row>
    <row r="39" spans="1:18" ht="15" x14ac:dyDescent="0.25">
      <c r="A39" s="7">
        <v>3072169</v>
      </c>
      <c r="B39" s="37" t="s">
        <v>318</v>
      </c>
      <c r="C39" s="42">
        <v>145200</v>
      </c>
      <c r="D39" s="42">
        <v>3800</v>
      </c>
      <c r="E39" s="42">
        <v>0</v>
      </c>
      <c r="F39" s="42">
        <v>149000</v>
      </c>
      <c r="G39" s="202">
        <f t="shared" si="0"/>
        <v>17135</v>
      </c>
      <c r="H39" s="202">
        <f t="shared" si="1"/>
        <v>12665</v>
      </c>
      <c r="I39" s="202">
        <f t="shared" si="2"/>
        <v>12665</v>
      </c>
      <c r="J39" s="202">
        <f t="shared" si="3"/>
        <v>12665</v>
      </c>
      <c r="K39" s="202">
        <f t="shared" si="4"/>
        <v>12665</v>
      </c>
      <c r="L39" s="202">
        <f t="shared" si="5"/>
        <v>12665</v>
      </c>
      <c r="M39" s="202">
        <f t="shared" si="6"/>
        <v>12665</v>
      </c>
      <c r="N39" s="202">
        <f t="shared" si="7"/>
        <v>12665</v>
      </c>
      <c r="O39" s="202">
        <f t="shared" si="8"/>
        <v>12665</v>
      </c>
      <c r="P39" s="202">
        <f t="shared" si="9"/>
        <v>12665</v>
      </c>
      <c r="Q39" s="202">
        <f t="shared" si="10"/>
        <v>12665</v>
      </c>
      <c r="R39" s="202">
        <f t="shared" si="11"/>
        <v>5215.0000000000009</v>
      </c>
    </row>
    <row r="40" spans="1:18" ht="15" x14ac:dyDescent="0.25">
      <c r="A40" s="7">
        <v>3072150</v>
      </c>
      <c r="B40" s="37" t="s">
        <v>319</v>
      </c>
      <c r="C40" s="42">
        <v>143880</v>
      </c>
      <c r="D40" s="42">
        <v>3800</v>
      </c>
      <c r="E40" s="42">
        <v>0</v>
      </c>
      <c r="F40" s="42">
        <v>147680</v>
      </c>
      <c r="G40" s="202">
        <f t="shared" si="0"/>
        <v>16983.2</v>
      </c>
      <c r="H40" s="202">
        <f t="shared" si="1"/>
        <v>12552.800000000001</v>
      </c>
      <c r="I40" s="202">
        <f t="shared" si="2"/>
        <v>12552.800000000001</v>
      </c>
      <c r="J40" s="202">
        <f t="shared" si="3"/>
        <v>12552.800000000001</v>
      </c>
      <c r="K40" s="202">
        <f t="shared" si="4"/>
        <v>12552.800000000001</v>
      </c>
      <c r="L40" s="202">
        <f t="shared" si="5"/>
        <v>12552.800000000001</v>
      </c>
      <c r="M40" s="202">
        <f t="shared" si="6"/>
        <v>12552.800000000001</v>
      </c>
      <c r="N40" s="202">
        <f t="shared" si="7"/>
        <v>12552.800000000001</v>
      </c>
      <c r="O40" s="202">
        <f t="shared" si="8"/>
        <v>12552.800000000001</v>
      </c>
      <c r="P40" s="202">
        <f t="shared" si="9"/>
        <v>12552.800000000001</v>
      </c>
      <c r="Q40" s="202">
        <f t="shared" si="10"/>
        <v>12552.800000000001</v>
      </c>
      <c r="R40" s="202">
        <f t="shared" si="11"/>
        <v>5168.8</v>
      </c>
    </row>
    <row r="41" spans="1:18" ht="15" x14ac:dyDescent="0.25">
      <c r="A41" s="7">
        <v>3072170</v>
      </c>
      <c r="B41" s="37" t="s">
        <v>320</v>
      </c>
      <c r="C41" s="42">
        <v>132000</v>
      </c>
      <c r="D41" s="42">
        <v>0</v>
      </c>
      <c r="E41" s="42">
        <v>0</v>
      </c>
      <c r="F41" s="42">
        <v>132000</v>
      </c>
      <c r="G41" s="202">
        <f t="shared" si="0"/>
        <v>15180</v>
      </c>
      <c r="H41" s="202">
        <f t="shared" si="1"/>
        <v>11220</v>
      </c>
      <c r="I41" s="202">
        <f t="shared" si="2"/>
        <v>11220</v>
      </c>
      <c r="J41" s="202">
        <f t="shared" si="3"/>
        <v>11220</v>
      </c>
      <c r="K41" s="202">
        <f t="shared" si="4"/>
        <v>11220</v>
      </c>
      <c r="L41" s="202">
        <f t="shared" si="5"/>
        <v>11220</v>
      </c>
      <c r="M41" s="202">
        <f t="shared" si="6"/>
        <v>11220</v>
      </c>
      <c r="N41" s="202">
        <f t="shared" si="7"/>
        <v>11220</v>
      </c>
      <c r="O41" s="202">
        <f t="shared" si="8"/>
        <v>11220</v>
      </c>
      <c r="P41" s="202">
        <f t="shared" si="9"/>
        <v>11220</v>
      </c>
      <c r="Q41" s="202">
        <f t="shared" si="10"/>
        <v>11220</v>
      </c>
      <c r="R41" s="202">
        <f t="shared" si="11"/>
        <v>4620</v>
      </c>
    </row>
    <row r="42" spans="1:18" ht="15" x14ac:dyDescent="0.25">
      <c r="A42" s="7">
        <v>3072151</v>
      </c>
      <c r="B42" s="37" t="s">
        <v>321</v>
      </c>
      <c r="C42" s="42">
        <v>162360</v>
      </c>
      <c r="D42" s="42">
        <v>3800</v>
      </c>
      <c r="E42" s="42">
        <v>0</v>
      </c>
      <c r="F42" s="42">
        <v>166160</v>
      </c>
      <c r="G42" s="202">
        <f t="shared" si="0"/>
        <v>19108.400000000001</v>
      </c>
      <c r="H42" s="202">
        <f t="shared" si="1"/>
        <v>14123.6</v>
      </c>
      <c r="I42" s="202">
        <f t="shared" si="2"/>
        <v>14123.6</v>
      </c>
      <c r="J42" s="202">
        <f t="shared" si="3"/>
        <v>14123.6</v>
      </c>
      <c r="K42" s="202">
        <f t="shared" si="4"/>
        <v>14123.6</v>
      </c>
      <c r="L42" s="202">
        <f t="shared" si="5"/>
        <v>14123.6</v>
      </c>
      <c r="M42" s="202">
        <f t="shared" si="6"/>
        <v>14123.6</v>
      </c>
      <c r="N42" s="202">
        <f t="shared" si="7"/>
        <v>14123.6</v>
      </c>
      <c r="O42" s="202">
        <f t="shared" si="8"/>
        <v>14123.6</v>
      </c>
      <c r="P42" s="202">
        <f t="shared" si="9"/>
        <v>14123.6</v>
      </c>
      <c r="Q42" s="202">
        <f t="shared" si="10"/>
        <v>14123.6</v>
      </c>
      <c r="R42" s="202">
        <f t="shared" si="11"/>
        <v>5815.6</v>
      </c>
    </row>
    <row r="43" spans="1:18" ht="15" x14ac:dyDescent="0.25">
      <c r="A43" s="7">
        <v>3072000</v>
      </c>
      <c r="B43" s="37" t="s">
        <v>322</v>
      </c>
      <c r="C43" s="42">
        <v>50160</v>
      </c>
      <c r="D43" s="42">
        <v>5700</v>
      </c>
      <c r="E43" s="42">
        <v>0</v>
      </c>
      <c r="F43" s="42">
        <v>55860</v>
      </c>
      <c r="G43" s="202">
        <f t="shared" si="0"/>
        <v>6423.9000000000005</v>
      </c>
      <c r="H43" s="202">
        <f t="shared" si="1"/>
        <v>4748.1000000000004</v>
      </c>
      <c r="I43" s="202">
        <f t="shared" si="2"/>
        <v>4748.1000000000004</v>
      </c>
      <c r="J43" s="202">
        <f t="shared" si="3"/>
        <v>4748.1000000000004</v>
      </c>
      <c r="K43" s="202">
        <f t="shared" si="4"/>
        <v>4748.1000000000004</v>
      </c>
      <c r="L43" s="202">
        <f t="shared" si="5"/>
        <v>4748.1000000000004</v>
      </c>
      <c r="M43" s="202">
        <f t="shared" si="6"/>
        <v>4748.1000000000004</v>
      </c>
      <c r="N43" s="202">
        <f t="shared" si="7"/>
        <v>4748.1000000000004</v>
      </c>
      <c r="O43" s="202">
        <f t="shared" si="8"/>
        <v>4748.1000000000004</v>
      </c>
      <c r="P43" s="202">
        <f t="shared" si="9"/>
        <v>4748.1000000000004</v>
      </c>
      <c r="Q43" s="202">
        <f t="shared" si="10"/>
        <v>4748.1000000000004</v>
      </c>
      <c r="R43" s="202">
        <f t="shared" si="11"/>
        <v>1955.1000000000001</v>
      </c>
    </row>
    <row r="44" spans="1:18" ht="15" x14ac:dyDescent="0.25">
      <c r="A44" s="7">
        <v>3072171</v>
      </c>
      <c r="B44" s="37" t="s">
        <v>323</v>
      </c>
      <c r="C44" s="42">
        <v>149160</v>
      </c>
      <c r="D44" s="42">
        <v>5700</v>
      </c>
      <c r="E44" s="42">
        <v>0</v>
      </c>
      <c r="F44" s="42">
        <v>154860</v>
      </c>
      <c r="G44" s="202">
        <f t="shared" si="0"/>
        <v>17808.900000000001</v>
      </c>
      <c r="H44" s="202">
        <f t="shared" si="1"/>
        <v>13163.1</v>
      </c>
      <c r="I44" s="202">
        <f t="shared" si="2"/>
        <v>13163.1</v>
      </c>
      <c r="J44" s="202">
        <f t="shared" si="3"/>
        <v>13163.1</v>
      </c>
      <c r="K44" s="202">
        <f t="shared" si="4"/>
        <v>13163.1</v>
      </c>
      <c r="L44" s="202">
        <f t="shared" si="5"/>
        <v>13163.1</v>
      </c>
      <c r="M44" s="202">
        <f t="shared" si="6"/>
        <v>13163.1</v>
      </c>
      <c r="N44" s="202">
        <f t="shared" si="7"/>
        <v>13163.1</v>
      </c>
      <c r="O44" s="202">
        <f t="shared" si="8"/>
        <v>13163.1</v>
      </c>
      <c r="P44" s="202">
        <f t="shared" si="9"/>
        <v>13163.1</v>
      </c>
      <c r="Q44" s="202">
        <f t="shared" si="10"/>
        <v>13163.1</v>
      </c>
      <c r="R44" s="202">
        <f t="shared" si="11"/>
        <v>5420.1</v>
      </c>
    </row>
    <row r="45" spans="1:18" ht="15" x14ac:dyDescent="0.25">
      <c r="A45" s="7">
        <v>3077012</v>
      </c>
      <c r="B45" s="37" t="s">
        <v>171</v>
      </c>
      <c r="C45" s="42">
        <v>59235</v>
      </c>
      <c r="D45" s="42">
        <v>1900</v>
      </c>
      <c r="E45" s="42">
        <v>0</v>
      </c>
      <c r="F45" s="42">
        <v>61135</v>
      </c>
      <c r="G45" s="202">
        <f t="shared" si="0"/>
        <v>7030.5250000000005</v>
      </c>
      <c r="H45" s="202">
        <f t="shared" si="1"/>
        <v>5196.4750000000004</v>
      </c>
      <c r="I45" s="202">
        <f t="shared" si="2"/>
        <v>5196.4750000000004</v>
      </c>
      <c r="J45" s="202">
        <f t="shared" si="3"/>
        <v>5196.4750000000004</v>
      </c>
      <c r="K45" s="202">
        <f t="shared" si="4"/>
        <v>5196.4750000000004</v>
      </c>
      <c r="L45" s="202">
        <f t="shared" si="5"/>
        <v>5196.4750000000004</v>
      </c>
      <c r="M45" s="202">
        <f t="shared" si="6"/>
        <v>5196.4750000000004</v>
      </c>
      <c r="N45" s="202">
        <f t="shared" si="7"/>
        <v>5196.4750000000004</v>
      </c>
      <c r="O45" s="202">
        <f t="shared" si="8"/>
        <v>5196.4750000000004</v>
      </c>
      <c r="P45" s="202">
        <f t="shared" si="9"/>
        <v>5196.4750000000004</v>
      </c>
      <c r="Q45" s="202">
        <f t="shared" si="10"/>
        <v>5196.4750000000004</v>
      </c>
      <c r="R45" s="202">
        <f t="shared" si="11"/>
        <v>2139.7250000000004</v>
      </c>
    </row>
    <row r="46" spans="1:18" ht="15" x14ac:dyDescent="0.25">
      <c r="A46" s="7">
        <v>3072153</v>
      </c>
      <c r="B46" s="37" t="s">
        <v>324</v>
      </c>
      <c r="C46" s="42">
        <v>219120</v>
      </c>
      <c r="D46" s="42">
        <v>0</v>
      </c>
      <c r="E46" s="42">
        <v>0</v>
      </c>
      <c r="F46" s="42">
        <v>219120</v>
      </c>
      <c r="G46" s="202">
        <f t="shared" si="0"/>
        <v>25198.800000000003</v>
      </c>
      <c r="H46" s="202">
        <f t="shared" si="1"/>
        <v>18625.2</v>
      </c>
      <c r="I46" s="202">
        <f t="shared" si="2"/>
        <v>18625.2</v>
      </c>
      <c r="J46" s="202">
        <f t="shared" si="3"/>
        <v>18625.2</v>
      </c>
      <c r="K46" s="202">
        <f t="shared" si="4"/>
        <v>18625.2</v>
      </c>
      <c r="L46" s="202">
        <f t="shared" si="5"/>
        <v>18625.2</v>
      </c>
      <c r="M46" s="202">
        <f t="shared" si="6"/>
        <v>18625.2</v>
      </c>
      <c r="N46" s="202">
        <f t="shared" si="7"/>
        <v>18625.2</v>
      </c>
      <c r="O46" s="202">
        <f t="shared" si="8"/>
        <v>18625.2</v>
      </c>
      <c r="P46" s="202">
        <f t="shared" si="9"/>
        <v>18625.2</v>
      </c>
      <c r="Q46" s="202">
        <f t="shared" si="10"/>
        <v>18625.2</v>
      </c>
      <c r="R46" s="202">
        <f t="shared" si="11"/>
        <v>7669.2000000000007</v>
      </c>
    </row>
    <row r="47" spans="1:18" ht="15" x14ac:dyDescent="0.25">
      <c r="A47" s="7">
        <v>3072173</v>
      </c>
      <c r="B47" s="37" t="s">
        <v>325</v>
      </c>
      <c r="C47" s="42">
        <v>187440</v>
      </c>
      <c r="D47" s="42">
        <v>0</v>
      </c>
      <c r="E47" s="42">
        <v>0</v>
      </c>
      <c r="F47" s="42">
        <v>187440</v>
      </c>
      <c r="G47" s="202">
        <f t="shared" si="0"/>
        <v>21555.600000000002</v>
      </c>
      <c r="H47" s="202">
        <f t="shared" si="1"/>
        <v>15932.400000000001</v>
      </c>
      <c r="I47" s="202">
        <f t="shared" si="2"/>
        <v>15932.400000000001</v>
      </c>
      <c r="J47" s="202">
        <f t="shared" si="3"/>
        <v>15932.400000000001</v>
      </c>
      <c r="K47" s="202">
        <f t="shared" si="4"/>
        <v>15932.400000000001</v>
      </c>
      <c r="L47" s="202">
        <f t="shared" si="5"/>
        <v>15932.400000000001</v>
      </c>
      <c r="M47" s="202">
        <f t="shared" si="6"/>
        <v>15932.400000000001</v>
      </c>
      <c r="N47" s="202">
        <f t="shared" si="7"/>
        <v>15932.400000000001</v>
      </c>
      <c r="O47" s="202">
        <f t="shared" si="8"/>
        <v>15932.400000000001</v>
      </c>
      <c r="P47" s="202">
        <f t="shared" si="9"/>
        <v>15932.400000000001</v>
      </c>
      <c r="Q47" s="202">
        <f t="shared" si="10"/>
        <v>15932.400000000001</v>
      </c>
      <c r="R47" s="202">
        <f t="shared" si="11"/>
        <v>6560.4000000000005</v>
      </c>
    </row>
    <row r="48" spans="1:18" ht="15" x14ac:dyDescent="0.25">
      <c r="A48" s="7">
        <v>3072174</v>
      </c>
      <c r="B48" s="37" t="s">
        <v>326</v>
      </c>
      <c r="C48" s="42">
        <v>68640</v>
      </c>
      <c r="D48" s="42">
        <v>26600</v>
      </c>
      <c r="E48" s="42">
        <v>0</v>
      </c>
      <c r="F48" s="42">
        <v>95240</v>
      </c>
      <c r="G48" s="202">
        <f t="shared" si="0"/>
        <v>10952.6</v>
      </c>
      <c r="H48" s="202">
        <f t="shared" si="1"/>
        <v>8095.4000000000005</v>
      </c>
      <c r="I48" s="202">
        <f t="shared" si="2"/>
        <v>8095.4000000000005</v>
      </c>
      <c r="J48" s="202">
        <f t="shared" si="3"/>
        <v>8095.4000000000005</v>
      </c>
      <c r="K48" s="202">
        <f t="shared" si="4"/>
        <v>8095.4000000000005</v>
      </c>
      <c r="L48" s="202">
        <f t="shared" si="5"/>
        <v>8095.4000000000005</v>
      </c>
      <c r="M48" s="202">
        <f t="shared" si="6"/>
        <v>8095.4000000000005</v>
      </c>
      <c r="N48" s="202">
        <f t="shared" si="7"/>
        <v>8095.4000000000005</v>
      </c>
      <c r="O48" s="202">
        <f t="shared" si="8"/>
        <v>8095.4000000000005</v>
      </c>
      <c r="P48" s="202">
        <f t="shared" si="9"/>
        <v>8095.4000000000005</v>
      </c>
      <c r="Q48" s="202">
        <f t="shared" si="10"/>
        <v>8095.4000000000005</v>
      </c>
      <c r="R48" s="202">
        <f t="shared" si="11"/>
        <v>3333.4</v>
      </c>
    </row>
    <row r="49" spans="1:18" ht="15" x14ac:dyDescent="0.25">
      <c r="A49" s="7">
        <v>3077010</v>
      </c>
      <c r="B49" s="37" t="s">
        <v>172</v>
      </c>
      <c r="C49" s="42">
        <v>55440</v>
      </c>
      <c r="D49" s="42">
        <v>0</v>
      </c>
      <c r="E49" s="42">
        <v>0</v>
      </c>
      <c r="F49" s="42">
        <v>55440</v>
      </c>
      <c r="G49" s="202">
        <f t="shared" si="0"/>
        <v>6375.6</v>
      </c>
      <c r="H49" s="202">
        <f t="shared" si="1"/>
        <v>4712.4000000000005</v>
      </c>
      <c r="I49" s="202">
        <f t="shared" si="2"/>
        <v>4712.4000000000005</v>
      </c>
      <c r="J49" s="202">
        <f t="shared" si="3"/>
        <v>4712.4000000000005</v>
      </c>
      <c r="K49" s="202">
        <f t="shared" si="4"/>
        <v>4712.4000000000005</v>
      </c>
      <c r="L49" s="202">
        <f t="shared" si="5"/>
        <v>4712.4000000000005</v>
      </c>
      <c r="M49" s="202">
        <f t="shared" si="6"/>
        <v>4712.4000000000005</v>
      </c>
      <c r="N49" s="202">
        <f t="shared" si="7"/>
        <v>4712.4000000000005</v>
      </c>
      <c r="O49" s="202">
        <f t="shared" si="8"/>
        <v>4712.4000000000005</v>
      </c>
      <c r="P49" s="202">
        <f t="shared" si="9"/>
        <v>4712.4000000000005</v>
      </c>
      <c r="Q49" s="202">
        <f t="shared" si="10"/>
        <v>4712.4000000000005</v>
      </c>
      <c r="R49" s="202">
        <f t="shared" si="11"/>
        <v>1940.4</v>
      </c>
    </row>
    <row r="50" spans="1:18" ht="15" x14ac:dyDescent="0.25">
      <c r="A50" s="7">
        <v>3072076</v>
      </c>
      <c r="B50" s="37" t="s">
        <v>327</v>
      </c>
      <c r="C50" s="42">
        <v>117480</v>
      </c>
      <c r="D50" s="42">
        <v>7600</v>
      </c>
      <c r="E50" s="42">
        <v>0</v>
      </c>
      <c r="F50" s="42">
        <v>125080</v>
      </c>
      <c r="G50" s="202">
        <f t="shared" si="0"/>
        <v>14384.2</v>
      </c>
      <c r="H50" s="202">
        <f t="shared" si="1"/>
        <v>10631.800000000001</v>
      </c>
      <c r="I50" s="202">
        <f t="shared" si="2"/>
        <v>10631.800000000001</v>
      </c>
      <c r="J50" s="202">
        <f t="shared" si="3"/>
        <v>10631.800000000001</v>
      </c>
      <c r="K50" s="202">
        <f t="shared" si="4"/>
        <v>10631.800000000001</v>
      </c>
      <c r="L50" s="202">
        <f t="shared" si="5"/>
        <v>10631.800000000001</v>
      </c>
      <c r="M50" s="202">
        <f t="shared" si="6"/>
        <v>10631.800000000001</v>
      </c>
      <c r="N50" s="202">
        <f t="shared" si="7"/>
        <v>10631.800000000001</v>
      </c>
      <c r="O50" s="202">
        <f t="shared" si="8"/>
        <v>10631.800000000001</v>
      </c>
      <c r="P50" s="202">
        <f t="shared" si="9"/>
        <v>10631.800000000001</v>
      </c>
      <c r="Q50" s="202">
        <f t="shared" si="10"/>
        <v>10631.800000000001</v>
      </c>
      <c r="R50" s="202">
        <f t="shared" si="11"/>
        <v>4377.8</v>
      </c>
    </row>
    <row r="51" spans="1:18" ht="15" x14ac:dyDescent="0.25">
      <c r="A51" s="7">
        <v>3072182</v>
      </c>
      <c r="B51" s="37" t="s">
        <v>328</v>
      </c>
      <c r="C51" s="42">
        <v>142560</v>
      </c>
      <c r="D51" s="42">
        <v>5700</v>
      </c>
      <c r="E51" s="42">
        <v>0</v>
      </c>
      <c r="F51" s="42">
        <v>148260</v>
      </c>
      <c r="G51" s="202">
        <f t="shared" si="0"/>
        <v>17049.900000000001</v>
      </c>
      <c r="H51" s="202">
        <f t="shared" si="1"/>
        <v>12602.1</v>
      </c>
      <c r="I51" s="202">
        <f t="shared" si="2"/>
        <v>12602.1</v>
      </c>
      <c r="J51" s="202">
        <f t="shared" si="3"/>
        <v>12602.1</v>
      </c>
      <c r="K51" s="202">
        <f t="shared" si="4"/>
        <v>12602.1</v>
      </c>
      <c r="L51" s="202">
        <f t="shared" si="5"/>
        <v>12602.1</v>
      </c>
      <c r="M51" s="202">
        <f t="shared" si="6"/>
        <v>12602.1</v>
      </c>
      <c r="N51" s="202">
        <f t="shared" si="7"/>
        <v>12602.1</v>
      </c>
      <c r="O51" s="202">
        <f t="shared" si="8"/>
        <v>12602.1</v>
      </c>
      <c r="P51" s="202">
        <f t="shared" si="9"/>
        <v>12602.1</v>
      </c>
      <c r="Q51" s="202">
        <f t="shared" si="10"/>
        <v>12602.1</v>
      </c>
      <c r="R51" s="202">
        <f t="shared" si="11"/>
        <v>5189.1000000000004</v>
      </c>
    </row>
    <row r="52" spans="1:18" ht="15" x14ac:dyDescent="0.25">
      <c r="A52" s="7">
        <v>3073500</v>
      </c>
      <c r="B52" s="37" t="s">
        <v>329</v>
      </c>
      <c r="C52" s="42">
        <v>35640</v>
      </c>
      <c r="D52" s="42">
        <v>1900</v>
      </c>
      <c r="E52" s="42">
        <v>0</v>
      </c>
      <c r="F52" s="42">
        <v>37540</v>
      </c>
      <c r="G52" s="202">
        <f t="shared" si="0"/>
        <v>4317.1000000000004</v>
      </c>
      <c r="H52" s="202">
        <f t="shared" si="1"/>
        <v>3190.9</v>
      </c>
      <c r="I52" s="202">
        <f t="shared" si="2"/>
        <v>3190.9</v>
      </c>
      <c r="J52" s="202">
        <f t="shared" si="3"/>
        <v>3190.9</v>
      </c>
      <c r="K52" s="202">
        <f t="shared" si="4"/>
        <v>3190.9</v>
      </c>
      <c r="L52" s="202">
        <f t="shared" si="5"/>
        <v>3190.9</v>
      </c>
      <c r="M52" s="202">
        <f t="shared" si="6"/>
        <v>3190.9</v>
      </c>
      <c r="N52" s="202">
        <f t="shared" si="7"/>
        <v>3190.9</v>
      </c>
      <c r="O52" s="202">
        <f t="shared" si="8"/>
        <v>3190.9</v>
      </c>
      <c r="P52" s="202">
        <f t="shared" si="9"/>
        <v>3190.9</v>
      </c>
      <c r="Q52" s="202">
        <f t="shared" si="10"/>
        <v>3190.9</v>
      </c>
      <c r="R52" s="202">
        <f t="shared" si="11"/>
        <v>1313.9</v>
      </c>
    </row>
    <row r="53" spans="1:18" ht="15" x14ac:dyDescent="0.25">
      <c r="A53" s="7">
        <v>3073512</v>
      </c>
      <c r="B53" s="37" t="s">
        <v>330</v>
      </c>
      <c r="C53" s="42">
        <v>105600</v>
      </c>
      <c r="D53" s="42">
        <v>0</v>
      </c>
      <c r="E53" s="42">
        <v>0</v>
      </c>
      <c r="F53" s="42">
        <v>105600</v>
      </c>
      <c r="G53" s="202">
        <f t="shared" si="0"/>
        <v>12144</v>
      </c>
      <c r="H53" s="202">
        <f t="shared" si="1"/>
        <v>8976</v>
      </c>
      <c r="I53" s="202">
        <f t="shared" si="2"/>
        <v>8976</v>
      </c>
      <c r="J53" s="202">
        <f t="shared" si="3"/>
        <v>8976</v>
      </c>
      <c r="K53" s="202">
        <f t="shared" si="4"/>
        <v>8976</v>
      </c>
      <c r="L53" s="202">
        <f t="shared" si="5"/>
        <v>8976</v>
      </c>
      <c r="M53" s="202">
        <f t="shared" si="6"/>
        <v>8976</v>
      </c>
      <c r="N53" s="202">
        <f t="shared" si="7"/>
        <v>8976</v>
      </c>
      <c r="O53" s="202">
        <f t="shared" si="8"/>
        <v>8976</v>
      </c>
      <c r="P53" s="202">
        <f t="shared" si="9"/>
        <v>8976</v>
      </c>
      <c r="Q53" s="202">
        <f t="shared" si="10"/>
        <v>8976</v>
      </c>
      <c r="R53" s="202">
        <f t="shared" si="11"/>
        <v>3696.0000000000005</v>
      </c>
    </row>
    <row r="54" spans="1:18" ht="15" x14ac:dyDescent="0.25">
      <c r="A54" s="7">
        <v>3072046</v>
      </c>
      <c r="B54" s="37" t="s">
        <v>331</v>
      </c>
      <c r="C54" s="42">
        <v>91080</v>
      </c>
      <c r="D54" s="42">
        <v>15200</v>
      </c>
      <c r="E54" s="42">
        <v>0</v>
      </c>
      <c r="F54" s="42">
        <v>106280</v>
      </c>
      <c r="G54" s="202">
        <f t="shared" si="0"/>
        <v>12222.2</v>
      </c>
      <c r="H54" s="202">
        <f t="shared" si="1"/>
        <v>9033.8000000000011</v>
      </c>
      <c r="I54" s="202">
        <f t="shared" si="2"/>
        <v>9033.8000000000011</v>
      </c>
      <c r="J54" s="202">
        <f t="shared" si="3"/>
        <v>9033.8000000000011</v>
      </c>
      <c r="K54" s="202">
        <f t="shared" si="4"/>
        <v>9033.8000000000011</v>
      </c>
      <c r="L54" s="202">
        <f t="shared" si="5"/>
        <v>9033.8000000000011</v>
      </c>
      <c r="M54" s="202">
        <f t="shared" si="6"/>
        <v>9033.8000000000011</v>
      </c>
      <c r="N54" s="202">
        <f t="shared" si="7"/>
        <v>9033.8000000000011</v>
      </c>
      <c r="O54" s="202">
        <f t="shared" si="8"/>
        <v>9033.8000000000011</v>
      </c>
      <c r="P54" s="202">
        <f t="shared" si="9"/>
        <v>9033.8000000000011</v>
      </c>
      <c r="Q54" s="202">
        <f t="shared" si="10"/>
        <v>9033.8000000000011</v>
      </c>
      <c r="R54" s="202">
        <f t="shared" si="11"/>
        <v>3719.8</v>
      </c>
    </row>
    <row r="55" spans="1:18" ht="15" x14ac:dyDescent="0.25">
      <c r="A55" s="7">
        <v>3072115</v>
      </c>
      <c r="B55" s="37" t="s">
        <v>332</v>
      </c>
      <c r="C55" s="42">
        <v>110880</v>
      </c>
      <c r="D55" s="42">
        <v>0</v>
      </c>
      <c r="E55" s="42">
        <v>0</v>
      </c>
      <c r="F55" s="42">
        <v>110880</v>
      </c>
      <c r="G55" s="202">
        <f t="shared" si="0"/>
        <v>12751.2</v>
      </c>
      <c r="H55" s="202">
        <f t="shared" si="1"/>
        <v>9424.8000000000011</v>
      </c>
      <c r="I55" s="202">
        <f t="shared" si="2"/>
        <v>9424.8000000000011</v>
      </c>
      <c r="J55" s="202">
        <f t="shared" si="3"/>
        <v>9424.8000000000011</v>
      </c>
      <c r="K55" s="202">
        <f t="shared" si="4"/>
        <v>9424.8000000000011</v>
      </c>
      <c r="L55" s="202">
        <f t="shared" si="5"/>
        <v>9424.8000000000011</v>
      </c>
      <c r="M55" s="202">
        <f t="shared" si="6"/>
        <v>9424.8000000000011</v>
      </c>
      <c r="N55" s="202">
        <f t="shared" si="7"/>
        <v>9424.8000000000011</v>
      </c>
      <c r="O55" s="202">
        <f t="shared" si="8"/>
        <v>9424.8000000000011</v>
      </c>
      <c r="P55" s="202">
        <f t="shared" si="9"/>
        <v>9424.8000000000011</v>
      </c>
      <c r="Q55" s="202">
        <f t="shared" si="10"/>
        <v>9424.8000000000011</v>
      </c>
      <c r="R55" s="202">
        <f t="shared" si="11"/>
        <v>3880.8</v>
      </c>
    </row>
    <row r="56" spans="1:18" ht="15" x14ac:dyDescent="0.25">
      <c r="A56" s="7">
        <v>3075404</v>
      </c>
      <c r="B56" s="37" t="s">
        <v>333</v>
      </c>
      <c r="C56" s="42">
        <v>280500</v>
      </c>
      <c r="D56" s="42">
        <v>0</v>
      </c>
      <c r="E56" s="42">
        <v>0</v>
      </c>
      <c r="F56" s="42">
        <v>280500</v>
      </c>
      <c r="G56" s="202">
        <f t="shared" si="0"/>
        <v>32257.5</v>
      </c>
      <c r="H56" s="202">
        <f t="shared" si="1"/>
        <v>23842.5</v>
      </c>
      <c r="I56" s="202">
        <f t="shared" si="2"/>
        <v>23842.5</v>
      </c>
      <c r="J56" s="202">
        <f t="shared" si="3"/>
        <v>23842.5</v>
      </c>
      <c r="K56" s="202">
        <f t="shared" si="4"/>
        <v>23842.5</v>
      </c>
      <c r="L56" s="202">
        <f t="shared" si="5"/>
        <v>23842.5</v>
      </c>
      <c r="M56" s="202">
        <f t="shared" si="6"/>
        <v>23842.5</v>
      </c>
      <c r="N56" s="202">
        <f t="shared" si="7"/>
        <v>23842.5</v>
      </c>
      <c r="O56" s="202">
        <f t="shared" si="8"/>
        <v>23842.5</v>
      </c>
      <c r="P56" s="202">
        <f t="shared" si="9"/>
        <v>23842.5</v>
      </c>
      <c r="Q56" s="202">
        <f t="shared" si="10"/>
        <v>23842.5</v>
      </c>
      <c r="R56" s="202">
        <f t="shared" si="11"/>
        <v>9817.5000000000018</v>
      </c>
    </row>
    <row r="57" spans="1:18" ht="15" x14ac:dyDescent="0.25">
      <c r="A57" s="7">
        <v>3072175</v>
      </c>
      <c r="B57" s="37" t="s">
        <v>334</v>
      </c>
      <c r="C57" s="42">
        <v>139920</v>
      </c>
      <c r="D57" s="42">
        <v>11400</v>
      </c>
      <c r="E57" s="42">
        <v>0</v>
      </c>
      <c r="F57" s="42">
        <v>151320</v>
      </c>
      <c r="G57" s="202">
        <f t="shared" si="0"/>
        <v>17401.8</v>
      </c>
      <c r="H57" s="202">
        <f t="shared" si="1"/>
        <v>12862.2</v>
      </c>
      <c r="I57" s="202">
        <f t="shared" si="2"/>
        <v>12862.2</v>
      </c>
      <c r="J57" s="202">
        <f t="shared" si="3"/>
        <v>12862.2</v>
      </c>
      <c r="K57" s="202">
        <f t="shared" si="4"/>
        <v>12862.2</v>
      </c>
      <c r="L57" s="202">
        <f t="shared" si="5"/>
        <v>12862.2</v>
      </c>
      <c r="M57" s="202">
        <f t="shared" si="6"/>
        <v>12862.2</v>
      </c>
      <c r="N57" s="202">
        <f t="shared" si="7"/>
        <v>12862.2</v>
      </c>
      <c r="O57" s="202">
        <f t="shared" si="8"/>
        <v>12862.2</v>
      </c>
      <c r="P57" s="202">
        <f t="shared" si="9"/>
        <v>12862.2</v>
      </c>
      <c r="Q57" s="202">
        <f t="shared" si="10"/>
        <v>12862.2</v>
      </c>
      <c r="R57" s="202">
        <f t="shared" si="11"/>
        <v>5296.2000000000007</v>
      </c>
    </row>
    <row r="58" spans="1:18" ht="15" x14ac:dyDescent="0.25">
      <c r="A58" s="7">
        <v>3072033</v>
      </c>
      <c r="B58" s="37" t="s">
        <v>335</v>
      </c>
      <c r="C58" s="42">
        <v>105600</v>
      </c>
      <c r="D58" s="42">
        <v>11400</v>
      </c>
      <c r="E58" s="42">
        <v>0</v>
      </c>
      <c r="F58" s="42">
        <v>117000</v>
      </c>
      <c r="G58" s="202">
        <f t="shared" si="0"/>
        <v>13455</v>
      </c>
      <c r="H58" s="202">
        <f t="shared" si="1"/>
        <v>9945</v>
      </c>
      <c r="I58" s="202">
        <f t="shared" si="2"/>
        <v>9945</v>
      </c>
      <c r="J58" s="202">
        <f t="shared" si="3"/>
        <v>9945</v>
      </c>
      <c r="K58" s="202">
        <f t="shared" si="4"/>
        <v>9945</v>
      </c>
      <c r="L58" s="202">
        <f t="shared" si="5"/>
        <v>9945</v>
      </c>
      <c r="M58" s="202">
        <f t="shared" si="6"/>
        <v>9945</v>
      </c>
      <c r="N58" s="202">
        <f t="shared" si="7"/>
        <v>9945</v>
      </c>
      <c r="O58" s="202">
        <f t="shared" si="8"/>
        <v>9945</v>
      </c>
      <c r="P58" s="202">
        <f t="shared" si="9"/>
        <v>9945</v>
      </c>
      <c r="Q58" s="202">
        <f t="shared" si="10"/>
        <v>9945</v>
      </c>
      <c r="R58" s="202">
        <f t="shared" si="11"/>
        <v>4095.0000000000005</v>
      </c>
    </row>
    <row r="59" spans="1:18" ht="15" x14ac:dyDescent="0.25">
      <c r="A59" s="7">
        <v>3073503</v>
      </c>
      <c r="B59" s="37" t="s">
        <v>336</v>
      </c>
      <c r="C59" s="42">
        <v>55440</v>
      </c>
      <c r="D59" s="42">
        <v>1900</v>
      </c>
      <c r="E59" s="42">
        <v>0</v>
      </c>
      <c r="F59" s="42">
        <v>57340</v>
      </c>
      <c r="G59" s="202">
        <f t="shared" si="0"/>
        <v>6594.1</v>
      </c>
      <c r="H59" s="202">
        <f t="shared" si="1"/>
        <v>4873.9000000000005</v>
      </c>
      <c r="I59" s="202">
        <f t="shared" si="2"/>
        <v>4873.9000000000005</v>
      </c>
      <c r="J59" s="202">
        <f t="shared" si="3"/>
        <v>4873.9000000000005</v>
      </c>
      <c r="K59" s="202">
        <f t="shared" si="4"/>
        <v>4873.9000000000005</v>
      </c>
      <c r="L59" s="202">
        <f t="shared" si="5"/>
        <v>4873.9000000000005</v>
      </c>
      <c r="M59" s="202">
        <f t="shared" si="6"/>
        <v>4873.9000000000005</v>
      </c>
      <c r="N59" s="202">
        <f t="shared" si="7"/>
        <v>4873.9000000000005</v>
      </c>
      <c r="O59" s="202">
        <f t="shared" si="8"/>
        <v>4873.9000000000005</v>
      </c>
      <c r="P59" s="202">
        <f t="shared" si="9"/>
        <v>4873.9000000000005</v>
      </c>
      <c r="Q59" s="202">
        <f t="shared" si="10"/>
        <v>4873.9000000000005</v>
      </c>
      <c r="R59" s="202">
        <f t="shared" si="11"/>
        <v>2006.9</v>
      </c>
    </row>
    <row r="60" spans="1:18" ht="15" x14ac:dyDescent="0.25">
      <c r="A60" s="7">
        <v>3072176</v>
      </c>
      <c r="B60" s="37" t="s">
        <v>337</v>
      </c>
      <c r="C60" s="42">
        <v>117480</v>
      </c>
      <c r="D60" s="42">
        <v>1900</v>
      </c>
      <c r="E60" s="42">
        <v>0</v>
      </c>
      <c r="F60" s="42">
        <v>119380</v>
      </c>
      <c r="G60" s="202">
        <f t="shared" si="0"/>
        <v>13728.7</v>
      </c>
      <c r="H60" s="202">
        <f t="shared" si="1"/>
        <v>10147.300000000001</v>
      </c>
      <c r="I60" s="202">
        <f t="shared" si="2"/>
        <v>10147.300000000001</v>
      </c>
      <c r="J60" s="202">
        <f t="shared" si="3"/>
        <v>10147.300000000001</v>
      </c>
      <c r="K60" s="202">
        <f t="shared" si="4"/>
        <v>10147.300000000001</v>
      </c>
      <c r="L60" s="202">
        <f t="shared" si="5"/>
        <v>10147.300000000001</v>
      </c>
      <c r="M60" s="202">
        <f t="shared" si="6"/>
        <v>10147.300000000001</v>
      </c>
      <c r="N60" s="202">
        <f t="shared" si="7"/>
        <v>10147.300000000001</v>
      </c>
      <c r="O60" s="202">
        <f t="shared" si="8"/>
        <v>10147.300000000001</v>
      </c>
      <c r="P60" s="202">
        <f t="shared" si="9"/>
        <v>10147.300000000001</v>
      </c>
      <c r="Q60" s="202">
        <f t="shared" si="10"/>
        <v>10147.300000000001</v>
      </c>
      <c r="R60" s="202">
        <f t="shared" si="11"/>
        <v>4178.3</v>
      </c>
    </row>
    <row r="61" spans="1:18" ht="15" x14ac:dyDescent="0.25">
      <c r="A61" s="7">
        <v>3073511</v>
      </c>
      <c r="B61" s="37" t="s">
        <v>338</v>
      </c>
      <c r="C61" s="42">
        <v>129360</v>
      </c>
      <c r="D61" s="42">
        <v>3800</v>
      </c>
      <c r="E61" s="42">
        <v>0</v>
      </c>
      <c r="F61" s="42">
        <v>133160</v>
      </c>
      <c r="G61" s="202">
        <f t="shared" si="0"/>
        <v>15313.400000000001</v>
      </c>
      <c r="H61" s="202">
        <f t="shared" si="1"/>
        <v>11318.6</v>
      </c>
      <c r="I61" s="202">
        <f t="shared" si="2"/>
        <v>11318.6</v>
      </c>
      <c r="J61" s="202">
        <f t="shared" si="3"/>
        <v>11318.6</v>
      </c>
      <c r="K61" s="202">
        <f t="shared" si="4"/>
        <v>11318.6</v>
      </c>
      <c r="L61" s="202">
        <f t="shared" si="5"/>
        <v>11318.6</v>
      </c>
      <c r="M61" s="202">
        <f t="shared" si="6"/>
        <v>11318.6</v>
      </c>
      <c r="N61" s="202">
        <f t="shared" si="7"/>
        <v>11318.6</v>
      </c>
      <c r="O61" s="202">
        <f t="shared" si="8"/>
        <v>11318.6</v>
      </c>
      <c r="P61" s="202">
        <f t="shared" si="9"/>
        <v>11318.6</v>
      </c>
      <c r="Q61" s="202">
        <f t="shared" si="10"/>
        <v>11318.6</v>
      </c>
      <c r="R61" s="202">
        <f t="shared" si="11"/>
        <v>4660.6000000000004</v>
      </c>
    </row>
    <row r="62" spans="1:18" ht="15" x14ac:dyDescent="0.25">
      <c r="A62" s="7">
        <v>3072121</v>
      </c>
      <c r="B62" s="37" t="s">
        <v>339</v>
      </c>
      <c r="C62" s="42">
        <v>249480</v>
      </c>
      <c r="D62" s="42">
        <v>7600</v>
      </c>
      <c r="E62" s="42">
        <v>0</v>
      </c>
      <c r="F62" s="42">
        <v>257080</v>
      </c>
      <c r="G62" s="202">
        <f t="shared" si="0"/>
        <v>29564.2</v>
      </c>
      <c r="H62" s="202">
        <f t="shared" si="1"/>
        <v>21851.800000000003</v>
      </c>
      <c r="I62" s="202">
        <f t="shared" si="2"/>
        <v>21851.800000000003</v>
      </c>
      <c r="J62" s="202">
        <f t="shared" si="3"/>
        <v>21851.800000000003</v>
      </c>
      <c r="K62" s="202">
        <f t="shared" si="4"/>
        <v>21851.800000000003</v>
      </c>
      <c r="L62" s="202">
        <f t="shared" si="5"/>
        <v>21851.800000000003</v>
      </c>
      <c r="M62" s="202">
        <f t="shared" si="6"/>
        <v>21851.800000000003</v>
      </c>
      <c r="N62" s="202">
        <f t="shared" si="7"/>
        <v>21851.800000000003</v>
      </c>
      <c r="O62" s="202">
        <f t="shared" si="8"/>
        <v>21851.800000000003</v>
      </c>
      <c r="P62" s="202">
        <f t="shared" si="9"/>
        <v>21851.800000000003</v>
      </c>
      <c r="Q62" s="202">
        <f t="shared" si="10"/>
        <v>21851.800000000003</v>
      </c>
      <c r="R62" s="202">
        <f t="shared" si="11"/>
        <v>8997.8000000000011</v>
      </c>
    </row>
    <row r="63" spans="1:18" ht="15" x14ac:dyDescent="0.25">
      <c r="A63" s="7">
        <v>3072125</v>
      </c>
      <c r="B63" s="37" t="s">
        <v>340</v>
      </c>
      <c r="C63" s="42">
        <v>198000</v>
      </c>
      <c r="D63" s="42">
        <v>5700</v>
      </c>
      <c r="E63" s="42">
        <v>0</v>
      </c>
      <c r="F63" s="42">
        <v>203700</v>
      </c>
      <c r="G63" s="202">
        <f t="shared" si="0"/>
        <v>23425.5</v>
      </c>
      <c r="H63" s="202">
        <f t="shared" si="1"/>
        <v>17314.5</v>
      </c>
      <c r="I63" s="202">
        <f t="shared" si="2"/>
        <v>17314.5</v>
      </c>
      <c r="J63" s="202">
        <f t="shared" si="3"/>
        <v>17314.5</v>
      </c>
      <c r="K63" s="202">
        <f t="shared" si="4"/>
        <v>17314.5</v>
      </c>
      <c r="L63" s="202">
        <f t="shared" si="5"/>
        <v>17314.5</v>
      </c>
      <c r="M63" s="202">
        <f t="shared" si="6"/>
        <v>17314.5</v>
      </c>
      <c r="N63" s="202">
        <f t="shared" si="7"/>
        <v>17314.5</v>
      </c>
      <c r="O63" s="202">
        <f t="shared" si="8"/>
        <v>17314.5</v>
      </c>
      <c r="P63" s="202">
        <f t="shared" si="9"/>
        <v>17314.5</v>
      </c>
      <c r="Q63" s="202">
        <f t="shared" si="10"/>
        <v>17314.5</v>
      </c>
      <c r="R63" s="202">
        <f t="shared" si="11"/>
        <v>7129.5000000000009</v>
      </c>
    </row>
    <row r="64" spans="1:18" ht="15" x14ac:dyDescent="0.25">
      <c r="A64" s="7">
        <v>3072154</v>
      </c>
      <c r="B64" s="37" t="s">
        <v>341</v>
      </c>
      <c r="C64" s="42">
        <v>187440</v>
      </c>
      <c r="D64" s="42">
        <v>3800</v>
      </c>
      <c r="E64" s="42">
        <v>300</v>
      </c>
      <c r="F64" s="42">
        <v>191540</v>
      </c>
      <c r="G64" s="202">
        <f t="shared" si="0"/>
        <v>22027.100000000002</v>
      </c>
      <c r="H64" s="202">
        <f t="shared" si="1"/>
        <v>16280.900000000001</v>
      </c>
      <c r="I64" s="202">
        <f t="shared" si="2"/>
        <v>16280.900000000001</v>
      </c>
      <c r="J64" s="202">
        <f t="shared" si="3"/>
        <v>16280.900000000001</v>
      </c>
      <c r="K64" s="202">
        <f t="shared" si="4"/>
        <v>16280.900000000001</v>
      </c>
      <c r="L64" s="202">
        <f t="shared" si="5"/>
        <v>16280.900000000001</v>
      </c>
      <c r="M64" s="202">
        <f t="shared" si="6"/>
        <v>16280.900000000001</v>
      </c>
      <c r="N64" s="202">
        <f t="shared" si="7"/>
        <v>16280.900000000001</v>
      </c>
      <c r="O64" s="202">
        <f t="shared" si="8"/>
        <v>16280.900000000001</v>
      </c>
      <c r="P64" s="202">
        <f t="shared" si="9"/>
        <v>16280.900000000001</v>
      </c>
      <c r="Q64" s="202">
        <f t="shared" si="10"/>
        <v>16280.900000000001</v>
      </c>
      <c r="R64" s="202">
        <f t="shared" si="11"/>
        <v>6703.9000000000005</v>
      </c>
    </row>
    <row r="65" spans="1:18" ht="15" x14ac:dyDescent="0.25">
      <c r="A65" s="7">
        <v>3077013</v>
      </c>
      <c r="B65" s="37" t="s">
        <v>173</v>
      </c>
      <c r="C65" s="42">
        <v>33825</v>
      </c>
      <c r="D65" s="42">
        <v>0</v>
      </c>
      <c r="E65" s="42">
        <v>0</v>
      </c>
      <c r="F65" s="42">
        <v>33825</v>
      </c>
      <c r="G65" s="202">
        <f t="shared" si="0"/>
        <v>3889.875</v>
      </c>
      <c r="H65" s="202">
        <f t="shared" si="1"/>
        <v>2875.125</v>
      </c>
      <c r="I65" s="202">
        <f t="shared" si="2"/>
        <v>2875.125</v>
      </c>
      <c r="J65" s="202">
        <f t="shared" si="3"/>
        <v>2875.125</v>
      </c>
      <c r="K65" s="202">
        <f t="shared" si="4"/>
        <v>2875.125</v>
      </c>
      <c r="L65" s="202">
        <f t="shared" si="5"/>
        <v>2875.125</v>
      </c>
      <c r="M65" s="202">
        <f t="shared" si="6"/>
        <v>2875.125</v>
      </c>
      <c r="N65" s="202">
        <f t="shared" si="7"/>
        <v>2875.125</v>
      </c>
      <c r="O65" s="202">
        <f t="shared" si="8"/>
        <v>2875.125</v>
      </c>
      <c r="P65" s="202">
        <f t="shared" si="9"/>
        <v>2875.125</v>
      </c>
      <c r="Q65" s="202">
        <f t="shared" si="10"/>
        <v>2875.125</v>
      </c>
      <c r="R65" s="202">
        <f t="shared" si="11"/>
        <v>1183.875</v>
      </c>
    </row>
    <row r="66" spans="1:18" ht="15" x14ac:dyDescent="0.25">
      <c r="A66" s="7">
        <v>3077014</v>
      </c>
      <c r="B66" s="37" t="s">
        <v>174</v>
      </c>
      <c r="C66" s="42">
        <v>28985</v>
      </c>
      <c r="D66" s="42">
        <v>0</v>
      </c>
      <c r="E66" s="42">
        <v>0</v>
      </c>
      <c r="F66" s="42">
        <v>28985</v>
      </c>
      <c r="G66" s="202">
        <f t="shared" si="0"/>
        <v>3333.2750000000001</v>
      </c>
      <c r="H66" s="202">
        <f t="shared" si="1"/>
        <v>2463.7250000000004</v>
      </c>
      <c r="I66" s="202">
        <f t="shared" si="2"/>
        <v>2463.7250000000004</v>
      </c>
      <c r="J66" s="202">
        <f t="shared" si="3"/>
        <v>2463.7250000000004</v>
      </c>
      <c r="K66" s="202">
        <f t="shared" si="4"/>
        <v>2463.7250000000004</v>
      </c>
      <c r="L66" s="202">
        <f t="shared" si="5"/>
        <v>2463.7250000000004</v>
      </c>
      <c r="M66" s="202">
        <f t="shared" si="6"/>
        <v>2463.7250000000004</v>
      </c>
      <c r="N66" s="202">
        <f t="shared" si="7"/>
        <v>2463.7250000000004</v>
      </c>
      <c r="O66" s="202">
        <f t="shared" si="8"/>
        <v>2463.7250000000004</v>
      </c>
      <c r="P66" s="202">
        <f t="shared" si="9"/>
        <v>2463.7250000000004</v>
      </c>
      <c r="Q66" s="202">
        <f t="shared" si="10"/>
        <v>2463.7250000000004</v>
      </c>
      <c r="R66" s="202">
        <f t="shared" si="11"/>
        <v>1014.4750000000001</v>
      </c>
    </row>
    <row r="67" spans="1:18" ht="15" x14ac:dyDescent="0.25">
      <c r="A67" s="7">
        <v>3073505</v>
      </c>
      <c r="B67" s="37" t="s">
        <v>342</v>
      </c>
      <c r="C67" s="42">
        <v>67320</v>
      </c>
      <c r="D67" s="42">
        <v>0</v>
      </c>
      <c r="E67" s="42">
        <v>0</v>
      </c>
      <c r="F67" s="42">
        <v>67320</v>
      </c>
      <c r="G67" s="202">
        <f t="shared" si="0"/>
        <v>7741.8</v>
      </c>
      <c r="H67" s="202">
        <f t="shared" si="1"/>
        <v>5722.2000000000007</v>
      </c>
      <c r="I67" s="202">
        <f t="shared" si="2"/>
        <v>5722.2000000000007</v>
      </c>
      <c r="J67" s="202">
        <f t="shared" si="3"/>
        <v>5722.2000000000007</v>
      </c>
      <c r="K67" s="202">
        <f t="shared" si="4"/>
        <v>5722.2000000000007</v>
      </c>
      <c r="L67" s="202">
        <f t="shared" si="5"/>
        <v>5722.2000000000007</v>
      </c>
      <c r="M67" s="202">
        <f t="shared" si="6"/>
        <v>5722.2000000000007</v>
      </c>
      <c r="N67" s="202">
        <f t="shared" si="7"/>
        <v>5722.2000000000007</v>
      </c>
      <c r="O67" s="202">
        <f t="shared" si="8"/>
        <v>5722.2000000000007</v>
      </c>
      <c r="P67" s="202">
        <f t="shared" si="9"/>
        <v>5722.2000000000007</v>
      </c>
      <c r="Q67" s="202">
        <f t="shared" si="10"/>
        <v>5722.2000000000007</v>
      </c>
      <c r="R67" s="202">
        <f t="shared" si="11"/>
        <v>2356.2000000000003</v>
      </c>
    </row>
    <row r="68" spans="1:18" ht="15" x14ac:dyDescent="0.25">
      <c r="A68" s="7">
        <v>3073506</v>
      </c>
      <c r="B68" s="37" t="s">
        <v>343</v>
      </c>
      <c r="C68" s="42">
        <v>73920</v>
      </c>
      <c r="D68" s="42">
        <v>0</v>
      </c>
      <c r="E68" s="42">
        <v>0</v>
      </c>
      <c r="F68" s="42">
        <v>73920</v>
      </c>
      <c r="G68" s="202">
        <f t="shared" si="0"/>
        <v>8500.8000000000011</v>
      </c>
      <c r="H68" s="202">
        <f t="shared" si="1"/>
        <v>6283.2000000000007</v>
      </c>
      <c r="I68" s="202">
        <f t="shared" si="2"/>
        <v>6283.2000000000007</v>
      </c>
      <c r="J68" s="202">
        <f t="shared" si="3"/>
        <v>6283.2000000000007</v>
      </c>
      <c r="K68" s="202">
        <f t="shared" si="4"/>
        <v>6283.2000000000007</v>
      </c>
      <c r="L68" s="202">
        <f t="shared" si="5"/>
        <v>6283.2000000000007</v>
      </c>
      <c r="M68" s="202">
        <f t="shared" si="6"/>
        <v>6283.2000000000007</v>
      </c>
      <c r="N68" s="202">
        <f t="shared" si="7"/>
        <v>6283.2000000000007</v>
      </c>
      <c r="O68" s="202">
        <f t="shared" si="8"/>
        <v>6283.2000000000007</v>
      </c>
      <c r="P68" s="202">
        <f t="shared" si="9"/>
        <v>6283.2000000000007</v>
      </c>
      <c r="Q68" s="202">
        <f t="shared" si="10"/>
        <v>6283.2000000000007</v>
      </c>
      <c r="R68" s="202">
        <f t="shared" si="11"/>
        <v>2587.2000000000003</v>
      </c>
    </row>
    <row r="69" spans="1:18" ht="15" x14ac:dyDescent="0.25">
      <c r="A69" s="7">
        <v>3073504</v>
      </c>
      <c r="B69" s="37" t="s">
        <v>344</v>
      </c>
      <c r="C69" s="42">
        <v>38280</v>
      </c>
      <c r="D69" s="42">
        <v>0</v>
      </c>
      <c r="E69" s="42">
        <v>0</v>
      </c>
      <c r="F69" s="42">
        <v>38280</v>
      </c>
      <c r="G69" s="202">
        <f t="shared" si="0"/>
        <v>4402.2</v>
      </c>
      <c r="H69" s="202">
        <f t="shared" si="1"/>
        <v>3253.8</v>
      </c>
      <c r="I69" s="202">
        <f t="shared" si="2"/>
        <v>3253.8</v>
      </c>
      <c r="J69" s="202">
        <f t="shared" si="3"/>
        <v>3253.8</v>
      </c>
      <c r="K69" s="202">
        <f t="shared" si="4"/>
        <v>3253.8</v>
      </c>
      <c r="L69" s="202">
        <f t="shared" si="5"/>
        <v>3253.8</v>
      </c>
      <c r="M69" s="202">
        <f t="shared" si="6"/>
        <v>3253.8</v>
      </c>
      <c r="N69" s="202">
        <f t="shared" si="7"/>
        <v>3253.8</v>
      </c>
      <c r="O69" s="202">
        <f t="shared" si="8"/>
        <v>3253.8</v>
      </c>
      <c r="P69" s="202">
        <f t="shared" si="9"/>
        <v>3253.8</v>
      </c>
      <c r="Q69" s="202">
        <f t="shared" si="10"/>
        <v>3253.8</v>
      </c>
      <c r="R69" s="202">
        <f t="shared" si="11"/>
        <v>1339.8000000000002</v>
      </c>
    </row>
    <row r="70" spans="1:18" ht="15" x14ac:dyDescent="0.25">
      <c r="A70" s="7">
        <v>3072058</v>
      </c>
      <c r="B70" s="37" t="s">
        <v>345</v>
      </c>
      <c r="C70" s="42">
        <v>213840</v>
      </c>
      <c r="D70" s="42">
        <v>0</v>
      </c>
      <c r="E70" s="42">
        <v>0</v>
      </c>
      <c r="F70" s="42">
        <v>213840</v>
      </c>
      <c r="G70" s="202">
        <f t="shared" si="0"/>
        <v>24591.600000000002</v>
      </c>
      <c r="H70" s="202">
        <f t="shared" si="1"/>
        <v>18176.400000000001</v>
      </c>
      <c r="I70" s="202">
        <f t="shared" si="2"/>
        <v>18176.400000000001</v>
      </c>
      <c r="J70" s="202">
        <f t="shared" si="3"/>
        <v>18176.400000000001</v>
      </c>
      <c r="K70" s="202">
        <f t="shared" si="4"/>
        <v>18176.400000000001</v>
      </c>
      <c r="L70" s="202">
        <f t="shared" si="5"/>
        <v>18176.400000000001</v>
      </c>
      <c r="M70" s="202">
        <f t="shared" si="6"/>
        <v>18176.400000000001</v>
      </c>
      <c r="N70" s="202">
        <f t="shared" si="7"/>
        <v>18176.400000000001</v>
      </c>
      <c r="O70" s="202">
        <f t="shared" si="8"/>
        <v>18176.400000000001</v>
      </c>
      <c r="P70" s="202">
        <f t="shared" si="9"/>
        <v>18176.400000000001</v>
      </c>
      <c r="Q70" s="202">
        <f t="shared" si="10"/>
        <v>18176.400000000001</v>
      </c>
      <c r="R70" s="202">
        <f t="shared" si="11"/>
        <v>7484.4000000000005</v>
      </c>
    </row>
    <row r="71" spans="1:18" ht="15" x14ac:dyDescent="0.25">
      <c r="A71" s="7">
        <v>3073507</v>
      </c>
      <c r="B71" s="37" t="s">
        <v>346</v>
      </c>
      <c r="C71" s="42">
        <v>68640</v>
      </c>
      <c r="D71" s="42">
        <v>0</v>
      </c>
      <c r="E71" s="42">
        <v>0</v>
      </c>
      <c r="F71" s="42">
        <v>68640</v>
      </c>
      <c r="G71" s="202">
        <f t="shared" si="0"/>
        <v>7893.6</v>
      </c>
      <c r="H71" s="202">
        <f t="shared" si="1"/>
        <v>5834.4000000000005</v>
      </c>
      <c r="I71" s="202">
        <f t="shared" si="2"/>
        <v>5834.4000000000005</v>
      </c>
      <c r="J71" s="202">
        <f t="shared" si="3"/>
        <v>5834.4000000000005</v>
      </c>
      <c r="K71" s="202">
        <f t="shared" si="4"/>
        <v>5834.4000000000005</v>
      </c>
      <c r="L71" s="202">
        <f t="shared" si="5"/>
        <v>5834.4000000000005</v>
      </c>
      <c r="M71" s="202">
        <f t="shared" si="6"/>
        <v>5834.4000000000005</v>
      </c>
      <c r="N71" s="202">
        <f t="shared" si="7"/>
        <v>5834.4000000000005</v>
      </c>
      <c r="O71" s="202">
        <f t="shared" si="8"/>
        <v>5834.4000000000005</v>
      </c>
      <c r="P71" s="202">
        <f t="shared" si="9"/>
        <v>5834.4000000000005</v>
      </c>
      <c r="Q71" s="202">
        <f t="shared" si="10"/>
        <v>5834.4000000000005</v>
      </c>
      <c r="R71" s="202">
        <f t="shared" si="11"/>
        <v>2402.4</v>
      </c>
    </row>
    <row r="72" spans="1:18" ht="15" x14ac:dyDescent="0.25">
      <c r="A72" s="7">
        <v>3072059</v>
      </c>
      <c r="B72" s="37" t="s">
        <v>347</v>
      </c>
      <c r="C72" s="42">
        <v>116160</v>
      </c>
      <c r="D72" s="42">
        <v>3800</v>
      </c>
      <c r="E72" s="42">
        <v>0</v>
      </c>
      <c r="F72" s="42">
        <v>119960</v>
      </c>
      <c r="G72" s="202">
        <f t="shared" si="0"/>
        <v>13795.400000000001</v>
      </c>
      <c r="H72" s="202">
        <f t="shared" si="1"/>
        <v>10196.6</v>
      </c>
      <c r="I72" s="202">
        <f t="shared" si="2"/>
        <v>10196.6</v>
      </c>
      <c r="J72" s="202">
        <f t="shared" si="3"/>
        <v>10196.6</v>
      </c>
      <c r="K72" s="202">
        <f t="shared" si="4"/>
        <v>10196.6</v>
      </c>
      <c r="L72" s="202">
        <f t="shared" si="5"/>
        <v>10196.6</v>
      </c>
      <c r="M72" s="202">
        <f t="shared" si="6"/>
        <v>10196.6</v>
      </c>
      <c r="N72" s="202">
        <f t="shared" si="7"/>
        <v>10196.6</v>
      </c>
      <c r="O72" s="202">
        <f t="shared" si="8"/>
        <v>10196.6</v>
      </c>
      <c r="P72" s="202">
        <f t="shared" si="9"/>
        <v>10196.6</v>
      </c>
      <c r="Q72" s="202">
        <f t="shared" si="10"/>
        <v>10196.6</v>
      </c>
      <c r="R72" s="202">
        <f t="shared" si="11"/>
        <v>4198.6000000000004</v>
      </c>
    </row>
    <row r="73" spans="1:18" ht="15" x14ac:dyDescent="0.25">
      <c r="A73" s="7">
        <v>3073508</v>
      </c>
      <c r="B73" s="37" t="s">
        <v>348</v>
      </c>
      <c r="C73" s="42">
        <v>89760</v>
      </c>
      <c r="D73" s="42">
        <v>0</v>
      </c>
      <c r="E73" s="42">
        <v>300</v>
      </c>
      <c r="F73" s="42">
        <v>90060</v>
      </c>
      <c r="G73" s="202">
        <f t="shared" si="0"/>
        <v>10356.9</v>
      </c>
      <c r="H73" s="202">
        <f t="shared" si="1"/>
        <v>7655.1</v>
      </c>
      <c r="I73" s="202">
        <f t="shared" si="2"/>
        <v>7655.1</v>
      </c>
      <c r="J73" s="202">
        <f t="shared" si="3"/>
        <v>7655.1</v>
      </c>
      <c r="K73" s="202">
        <f t="shared" si="4"/>
        <v>7655.1</v>
      </c>
      <c r="L73" s="202">
        <f t="shared" si="5"/>
        <v>7655.1</v>
      </c>
      <c r="M73" s="202">
        <f t="shared" si="6"/>
        <v>7655.1</v>
      </c>
      <c r="N73" s="202">
        <f t="shared" si="7"/>
        <v>7655.1</v>
      </c>
      <c r="O73" s="202">
        <f t="shared" si="8"/>
        <v>7655.1</v>
      </c>
      <c r="P73" s="202">
        <f t="shared" si="9"/>
        <v>7655.1</v>
      </c>
      <c r="Q73" s="202">
        <f t="shared" si="10"/>
        <v>7655.1</v>
      </c>
      <c r="R73" s="202">
        <f t="shared" si="11"/>
        <v>3152.1000000000004</v>
      </c>
    </row>
    <row r="74" spans="1:18" ht="15" x14ac:dyDescent="0.25">
      <c r="A74" s="7">
        <v>3073509</v>
      </c>
      <c r="B74" s="37" t="s">
        <v>349</v>
      </c>
      <c r="C74" s="42">
        <v>116160</v>
      </c>
      <c r="D74" s="42">
        <v>0</v>
      </c>
      <c r="E74" s="42">
        <v>0</v>
      </c>
      <c r="F74" s="42">
        <v>116160</v>
      </c>
      <c r="G74" s="202">
        <f t="shared" ref="G74:G85" si="12">+F74*$G$7</f>
        <v>13358.400000000001</v>
      </c>
      <c r="H74" s="202">
        <f t="shared" ref="H74:H85" si="13">+F74*$H$7</f>
        <v>9873.6</v>
      </c>
      <c r="I74" s="202">
        <f t="shared" ref="I74:I85" si="14">+F74*$I$7</f>
        <v>9873.6</v>
      </c>
      <c r="J74" s="202">
        <f t="shared" ref="J74:J85" si="15">+F74*$J$7</f>
        <v>9873.6</v>
      </c>
      <c r="K74" s="202">
        <f t="shared" ref="K74:K85" si="16">+F74*$K$7</f>
        <v>9873.6</v>
      </c>
      <c r="L74" s="202">
        <f t="shared" ref="L74:L85" si="17">+F74*$L$7</f>
        <v>9873.6</v>
      </c>
      <c r="M74" s="202">
        <f t="shared" ref="M74:M85" si="18">+F74*$M$7</f>
        <v>9873.6</v>
      </c>
      <c r="N74" s="202">
        <f t="shared" ref="N74:N85" si="19">+F74*$N$7</f>
        <v>9873.6</v>
      </c>
      <c r="O74" s="202">
        <f t="shared" ref="O74:O85" si="20">+F74*$O$7</f>
        <v>9873.6</v>
      </c>
      <c r="P74" s="202">
        <f t="shared" ref="P74:P85" si="21">+F74*$P$7</f>
        <v>9873.6</v>
      </c>
      <c r="Q74" s="202">
        <f t="shared" ref="Q74:Q85" si="22">+F74*$Q$7</f>
        <v>9873.6</v>
      </c>
      <c r="R74" s="202">
        <f t="shared" ref="R74:R85" si="23">+F74*$R$7</f>
        <v>4065.6000000000004</v>
      </c>
    </row>
    <row r="75" spans="1:18" ht="15" x14ac:dyDescent="0.25">
      <c r="A75" s="7">
        <v>3072177</v>
      </c>
      <c r="B75" s="37" t="s">
        <v>350</v>
      </c>
      <c r="C75" s="42">
        <v>229680</v>
      </c>
      <c r="D75" s="42">
        <v>3800</v>
      </c>
      <c r="E75" s="42">
        <v>0</v>
      </c>
      <c r="F75" s="42">
        <v>233480</v>
      </c>
      <c r="G75" s="202">
        <f t="shared" si="12"/>
        <v>26850.2</v>
      </c>
      <c r="H75" s="202">
        <f t="shared" si="13"/>
        <v>19845.800000000003</v>
      </c>
      <c r="I75" s="202">
        <f t="shared" si="14"/>
        <v>19845.800000000003</v>
      </c>
      <c r="J75" s="202">
        <f t="shared" si="15"/>
        <v>19845.800000000003</v>
      </c>
      <c r="K75" s="202">
        <f t="shared" si="16"/>
        <v>19845.800000000003</v>
      </c>
      <c r="L75" s="202">
        <f t="shared" si="17"/>
        <v>19845.800000000003</v>
      </c>
      <c r="M75" s="202">
        <f t="shared" si="18"/>
        <v>19845.800000000003</v>
      </c>
      <c r="N75" s="202">
        <f t="shared" si="19"/>
        <v>19845.800000000003</v>
      </c>
      <c r="O75" s="202">
        <f t="shared" si="20"/>
        <v>19845.800000000003</v>
      </c>
      <c r="P75" s="202">
        <f t="shared" si="21"/>
        <v>19845.800000000003</v>
      </c>
      <c r="Q75" s="202">
        <f t="shared" si="22"/>
        <v>19845.800000000003</v>
      </c>
      <c r="R75" s="202">
        <f t="shared" si="23"/>
        <v>8171.8000000000011</v>
      </c>
    </row>
    <row r="76" spans="1:18" ht="15" x14ac:dyDescent="0.25">
      <c r="A76" s="7">
        <v>3072181</v>
      </c>
      <c r="B76" s="37" t="s">
        <v>351</v>
      </c>
      <c r="C76" s="42">
        <v>221760</v>
      </c>
      <c r="D76" s="42">
        <v>5700</v>
      </c>
      <c r="E76" s="42">
        <v>0</v>
      </c>
      <c r="F76" s="42">
        <v>227460</v>
      </c>
      <c r="G76" s="202">
        <f t="shared" si="12"/>
        <v>26157.9</v>
      </c>
      <c r="H76" s="202">
        <f t="shared" si="13"/>
        <v>19334.100000000002</v>
      </c>
      <c r="I76" s="202">
        <f t="shared" si="14"/>
        <v>19334.100000000002</v>
      </c>
      <c r="J76" s="202">
        <f t="shared" si="15"/>
        <v>19334.100000000002</v>
      </c>
      <c r="K76" s="202">
        <f t="shared" si="16"/>
        <v>19334.100000000002</v>
      </c>
      <c r="L76" s="202">
        <f t="shared" si="17"/>
        <v>19334.100000000002</v>
      </c>
      <c r="M76" s="202">
        <f t="shared" si="18"/>
        <v>19334.100000000002</v>
      </c>
      <c r="N76" s="202">
        <f t="shared" si="19"/>
        <v>19334.100000000002</v>
      </c>
      <c r="O76" s="202">
        <f t="shared" si="20"/>
        <v>19334.100000000002</v>
      </c>
      <c r="P76" s="202">
        <f t="shared" si="21"/>
        <v>19334.100000000002</v>
      </c>
      <c r="Q76" s="202">
        <f t="shared" si="22"/>
        <v>19334.100000000002</v>
      </c>
      <c r="R76" s="202">
        <f t="shared" si="23"/>
        <v>7961.1</v>
      </c>
    </row>
    <row r="77" spans="1:18" ht="15" x14ac:dyDescent="0.25">
      <c r="A77" s="7">
        <v>3072183</v>
      </c>
      <c r="B77" s="37" t="s">
        <v>352</v>
      </c>
      <c r="C77" s="42">
        <v>196680</v>
      </c>
      <c r="D77" s="42">
        <v>0</v>
      </c>
      <c r="E77" s="42">
        <v>0</v>
      </c>
      <c r="F77" s="42">
        <v>196680</v>
      </c>
      <c r="G77" s="202">
        <f t="shared" si="12"/>
        <v>22618.2</v>
      </c>
      <c r="H77" s="202">
        <f t="shared" si="13"/>
        <v>16717.800000000003</v>
      </c>
      <c r="I77" s="202">
        <f t="shared" si="14"/>
        <v>16717.800000000003</v>
      </c>
      <c r="J77" s="202">
        <f t="shared" si="15"/>
        <v>16717.800000000003</v>
      </c>
      <c r="K77" s="202">
        <f t="shared" si="16"/>
        <v>16717.800000000003</v>
      </c>
      <c r="L77" s="202">
        <f t="shared" si="17"/>
        <v>16717.800000000003</v>
      </c>
      <c r="M77" s="202">
        <f t="shared" si="18"/>
        <v>16717.800000000003</v>
      </c>
      <c r="N77" s="202">
        <f t="shared" si="19"/>
        <v>16717.800000000003</v>
      </c>
      <c r="O77" s="202">
        <f t="shared" si="20"/>
        <v>16717.800000000003</v>
      </c>
      <c r="P77" s="202">
        <f t="shared" si="21"/>
        <v>16717.800000000003</v>
      </c>
      <c r="Q77" s="202">
        <f t="shared" si="22"/>
        <v>16717.800000000003</v>
      </c>
      <c r="R77" s="202">
        <f t="shared" si="23"/>
        <v>6883.8000000000011</v>
      </c>
    </row>
    <row r="78" spans="1:18" ht="15" x14ac:dyDescent="0.25">
      <c r="A78" s="7">
        <v>3072186</v>
      </c>
      <c r="B78" s="37" t="s">
        <v>353</v>
      </c>
      <c r="C78" s="42">
        <v>100320</v>
      </c>
      <c r="D78" s="42">
        <v>1900</v>
      </c>
      <c r="E78" s="42">
        <v>0</v>
      </c>
      <c r="F78" s="42">
        <v>102220</v>
      </c>
      <c r="G78" s="202">
        <f t="shared" si="12"/>
        <v>11755.300000000001</v>
      </c>
      <c r="H78" s="202">
        <f t="shared" si="13"/>
        <v>8688.7000000000007</v>
      </c>
      <c r="I78" s="202">
        <f t="shared" si="14"/>
        <v>8688.7000000000007</v>
      </c>
      <c r="J78" s="202">
        <f t="shared" si="15"/>
        <v>8688.7000000000007</v>
      </c>
      <c r="K78" s="202">
        <f t="shared" si="16"/>
        <v>8688.7000000000007</v>
      </c>
      <c r="L78" s="202">
        <f t="shared" si="17"/>
        <v>8688.7000000000007</v>
      </c>
      <c r="M78" s="202">
        <f t="shared" si="18"/>
        <v>8688.7000000000007</v>
      </c>
      <c r="N78" s="202">
        <f t="shared" si="19"/>
        <v>8688.7000000000007</v>
      </c>
      <c r="O78" s="202">
        <f t="shared" si="20"/>
        <v>8688.7000000000007</v>
      </c>
      <c r="P78" s="202">
        <f t="shared" si="21"/>
        <v>8688.7000000000007</v>
      </c>
      <c r="Q78" s="202">
        <f t="shared" si="22"/>
        <v>8688.7000000000007</v>
      </c>
      <c r="R78" s="202">
        <f t="shared" si="23"/>
        <v>3577.7000000000003</v>
      </c>
    </row>
    <row r="79" spans="1:18" ht="15" x14ac:dyDescent="0.25">
      <c r="A79" s="7">
        <v>3072178</v>
      </c>
      <c r="B79" s="37" t="s">
        <v>354</v>
      </c>
      <c r="C79" s="42">
        <v>184800</v>
      </c>
      <c r="D79" s="42">
        <v>0</v>
      </c>
      <c r="E79" s="42">
        <v>0</v>
      </c>
      <c r="F79" s="42">
        <v>184800</v>
      </c>
      <c r="G79" s="202">
        <f t="shared" si="12"/>
        <v>21252</v>
      </c>
      <c r="H79" s="202">
        <f t="shared" si="13"/>
        <v>15708.000000000002</v>
      </c>
      <c r="I79" s="202">
        <f t="shared" si="14"/>
        <v>15708.000000000002</v>
      </c>
      <c r="J79" s="202">
        <f t="shared" si="15"/>
        <v>15708.000000000002</v>
      </c>
      <c r="K79" s="202">
        <f t="shared" si="16"/>
        <v>15708.000000000002</v>
      </c>
      <c r="L79" s="202">
        <f t="shared" si="17"/>
        <v>15708.000000000002</v>
      </c>
      <c r="M79" s="202">
        <f t="shared" si="18"/>
        <v>15708.000000000002</v>
      </c>
      <c r="N79" s="202">
        <f t="shared" si="19"/>
        <v>15708.000000000002</v>
      </c>
      <c r="O79" s="202">
        <f t="shared" si="20"/>
        <v>15708.000000000002</v>
      </c>
      <c r="P79" s="202">
        <f t="shared" si="21"/>
        <v>15708.000000000002</v>
      </c>
      <c r="Q79" s="202">
        <f t="shared" si="22"/>
        <v>15708.000000000002</v>
      </c>
      <c r="R79" s="202">
        <f t="shared" si="23"/>
        <v>6468.0000000000009</v>
      </c>
    </row>
    <row r="80" spans="1:18" ht="15" x14ac:dyDescent="0.25">
      <c r="A80" s="7">
        <v>3074020</v>
      </c>
      <c r="B80" s="37" t="s">
        <v>355</v>
      </c>
      <c r="C80" s="42">
        <v>286110</v>
      </c>
      <c r="D80" s="42">
        <v>0</v>
      </c>
      <c r="E80" s="42">
        <v>0</v>
      </c>
      <c r="F80" s="42">
        <v>286110</v>
      </c>
      <c r="G80" s="202">
        <f t="shared" si="12"/>
        <v>32902.65</v>
      </c>
      <c r="H80" s="202">
        <f t="shared" si="13"/>
        <v>24319.350000000002</v>
      </c>
      <c r="I80" s="202">
        <f t="shared" si="14"/>
        <v>24319.350000000002</v>
      </c>
      <c r="J80" s="202">
        <f t="shared" si="15"/>
        <v>24319.350000000002</v>
      </c>
      <c r="K80" s="202">
        <f t="shared" si="16"/>
        <v>24319.350000000002</v>
      </c>
      <c r="L80" s="202">
        <f t="shared" si="17"/>
        <v>24319.350000000002</v>
      </c>
      <c r="M80" s="202">
        <f t="shared" si="18"/>
        <v>24319.350000000002</v>
      </c>
      <c r="N80" s="202">
        <f t="shared" si="19"/>
        <v>24319.350000000002</v>
      </c>
      <c r="O80" s="202">
        <f t="shared" si="20"/>
        <v>24319.350000000002</v>
      </c>
      <c r="P80" s="202">
        <f t="shared" si="21"/>
        <v>24319.350000000002</v>
      </c>
      <c r="Q80" s="202">
        <f t="shared" si="22"/>
        <v>24319.350000000002</v>
      </c>
      <c r="R80" s="202">
        <f t="shared" si="23"/>
        <v>10013.85</v>
      </c>
    </row>
    <row r="81" spans="1:18" ht="15" x14ac:dyDescent="0.25">
      <c r="A81" s="7">
        <v>3072071</v>
      </c>
      <c r="B81" s="37" t="s">
        <v>356</v>
      </c>
      <c r="C81" s="42">
        <v>216480</v>
      </c>
      <c r="D81" s="42">
        <v>0</v>
      </c>
      <c r="E81" s="42">
        <v>0</v>
      </c>
      <c r="F81" s="42">
        <v>216480</v>
      </c>
      <c r="G81" s="202">
        <f t="shared" si="12"/>
        <v>24895.200000000001</v>
      </c>
      <c r="H81" s="202">
        <f t="shared" si="13"/>
        <v>18400.800000000003</v>
      </c>
      <c r="I81" s="202">
        <f t="shared" si="14"/>
        <v>18400.800000000003</v>
      </c>
      <c r="J81" s="202">
        <f t="shared" si="15"/>
        <v>18400.800000000003</v>
      </c>
      <c r="K81" s="202">
        <f t="shared" si="16"/>
        <v>18400.800000000003</v>
      </c>
      <c r="L81" s="202">
        <f t="shared" si="17"/>
        <v>18400.800000000003</v>
      </c>
      <c r="M81" s="202">
        <f t="shared" si="18"/>
        <v>18400.800000000003</v>
      </c>
      <c r="N81" s="202">
        <f t="shared" si="19"/>
        <v>18400.800000000003</v>
      </c>
      <c r="O81" s="202">
        <f t="shared" si="20"/>
        <v>18400.800000000003</v>
      </c>
      <c r="P81" s="202">
        <f t="shared" si="21"/>
        <v>18400.800000000003</v>
      </c>
      <c r="Q81" s="202">
        <f t="shared" si="22"/>
        <v>18400.800000000003</v>
      </c>
      <c r="R81" s="202">
        <f t="shared" si="23"/>
        <v>7576.8000000000011</v>
      </c>
    </row>
    <row r="82" spans="1:18" ht="15" x14ac:dyDescent="0.25">
      <c r="A82" s="7">
        <v>3072067</v>
      </c>
      <c r="B82" s="37" t="s">
        <v>357</v>
      </c>
      <c r="C82" s="42">
        <v>117480</v>
      </c>
      <c r="D82" s="42">
        <v>0</v>
      </c>
      <c r="E82" s="42">
        <v>0</v>
      </c>
      <c r="F82" s="42">
        <v>117480</v>
      </c>
      <c r="G82" s="202">
        <f t="shared" si="12"/>
        <v>13510.2</v>
      </c>
      <c r="H82" s="202">
        <f t="shared" si="13"/>
        <v>9985.8000000000011</v>
      </c>
      <c r="I82" s="202">
        <f t="shared" si="14"/>
        <v>9985.8000000000011</v>
      </c>
      <c r="J82" s="202">
        <f t="shared" si="15"/>
        <v>9985.8000000000011</v>
      </c>
      <c r="K82" s="202">
        <f t="shared" si="16"/>
        <v>9985.8000000000011</v>
      </c>
      <c r="L82" s="202">
        <f t="shared" si="17"/>
        <v>9985.8000000000011</v>
      </c>
      <c r="M82" s="202">
        <f t="shared" si="18"/>
        <v>9985.8000000000011</v>
      </c>
      <c r="N82" s="202">
        <f t="shared" si="19"/>
        <v>9985.8000000000011</v>
      </c>
      <c r="O82" s="202">
        <f t="shared" si="20"/>
        <v>9985.8000000000011</v>
      </c>
      <c r="P82" s="202">
        <f t="shared" si="21"/>
        <v>9985.8000000000011</v>
      </c>
      <c r="Q82" s="202">
        <f t="shared" si="22"/>
        <v>9985.8000000000011</v>
      </c>
      <c r="R82" s="202">
        <f t="shared" si="23"/>
        <v>4111.8</v>
      </c>
    </row>
    <row r="83" spans="1:18" ht="15" x14ac:dyDescent="0.25">
      <c r="A83" s="7">
        <v>3072172</v>
      </c>
      <c r="B83" s="37" t="s">
        <v>358</v>
      </c>
      <c r="C83" s="42">
        <v>382800</v>
      </c>
      <c r="D83" s="42">
        <v>0</v>
      </c>
      <c r="E83" s="42">
        <v>300</v>
      </c>
      <c r="F83" s="42">
        <v>383100</v>
      </c>
      <c r="G83" s="202">
        <f t="shared" si="12"/>
        <v>44056.5</v>
      </c>
      <c r="H83" s="202">
        <f t="shared" si="13"/>
        <v>32563.500000000004</v>
      </c>
      <c r="I83" s="202">
        <f t="shared" si="14"/>
        <v>32563.500000000004</v>
      </c>
      <c r="J83" s="202">
        <f t="shared" si="15"/>
        <v>32563.500000000004</v>
      </c>
      <c r="K83" s="202">
        <f t="shared" si="16"/>
        <v>32563.500000000004</v>
      </c>
      <c r="L83" s="202">
        <f t="shared" si="17"/>
        <v>32563.500000000004</v>
      </c>
      <c r="M83" s="202">
        <f t="shared" si="18"/>
        <v>32563.500000000004</v>
      </c>
      <c r="N83" s="202">
        <f t="shared" si="19"/>
        <v>32563.500000000004</v>
      </c>
      <c r="O83" s="202">
        <f t="shared" si="20"/>
        <v>32563.500000000004</v>
      </c>
      <c r="P83" s="202">
        <f t="shared" si="21"/>
        <v>32563.500000000004</v>
      </c>
      <c r="Q83" s="202">
        <f t="shared" si="22"/>
        <v>32563.500000000004</v>
      </c>
      <c r="R83" s="202">
        <f t="shared" si="23"/>
        <v>13408.500000000002</v>
      </c>
    </row>
    <row r="84" spans="1:18" ht="15" x14ac:dyDescent="0.25">
      <c r="A84" s="7">
        <v>3072179</v>
      </c>
      <c r="B84" s="37" t="s">
        <v>46</v>
      </c>
      <c r="C84" s="42">
        <v>124080</v>
      </c>
      <c r="D84" s="42">
        <v>1900</v>
      </c>
      <c r="E84" s="42">
        <v>0</v>
      </c>
      <c r="F84" s="42">
        <v>125980</v>
      </c>
      <c r="G84" s="202">
        <f t="shared" si="12"/>
        <v>14487.7</v>
      </c>
      <c r="H84" s="202">
        <f t="shared" si="13"/>
        <v>10708.300000000001</v>
      </c>
      <c r="I84" s="202">
        <f t="shared" si="14"/>
        <v>10708.300000000001</v>
      </c>
      <c r="J84" s="202">
        <f t="shared" si="15"/>
        <v>10708.300000000001</v>
      </c>
      <c r="K84" s="202">
        <f t="shared" si="16"/>
        <v>10708.300000000001</v>
      </c>
      <c r="L84" s="202">
        <f t="shared" si="17"/>
        <v>10708.300000000001</v>
      </c>
      <c r="M84" s="202">
        <f t="shared" si="18"/>
        <v>10708.300000000001</v>
      </c>
      <c r="N84" s="202">
        <f t="shared" si="19"/>
        <v>10708.300000000001</v>
      </c>
      <c r="O84" s="202">
        <f t="shared" si="20"/>
        <v>10708.300000000001</v>
      </c>
      <c r="P84" s="202">
        <f t="shared" si="21"/>
        <v>10708.300000000001</v>
      </c>
      <c r="Q84" s="202">
        <f t="shared" si="22"/>
        <v>10708.300000000001</v>
      </c>
      <c r="R84" s="202">
        <f t="shared" si="23"/>
        <v>4409.3</v>
      </c>
    </row>
    <row r="85" spans="1:18" ht="15" x14ac:dyDescent="0.25">
      <c r="A85" s="7">
        <v>3075201</v>
      </c>
      <c r="B85" s="37" t="s">
        <v>359</v>
      </c>
      <c r="C85" s="42">
        <v>73920</v>
      </c>
      <c r="D85" s="42">
        <v>0</v>
      </c>
      <c r="E85" s="42">
        <v>0</v>
      </c>
      <c r="F85" s="42">
        <v>73920</v>
      </c>
      <c r="G85" s="202">
        <f t="shared" si="12"/>
        <v>8500.8000000000011</v>
      </c>
      <c r="H85" s="202">
        <f t="shared" si="13"/>
        <v>6283.2000000000007</v>
      </c>
      <c r="I85" s="202">
        <f t="shared" si="14"/>
        <v>6283.2000000000007</v>
      </c>
      <c r="J85" s="202">
        <f t="shared" si="15"/>
        <v>6283.2000000000007</v>
      </c>
      <c r="K85" s="202">
        <f t="shared" si="16"/>
        <v>6283.2000000000007</v>
      </c>
      <c r="L85" s="202">
        <f t="shared" si="17"/>
        <v>6283.2000000000007</v>
      </c>
      <c r="M85" s="202">
        <f t="shared" si="18"/>
        <v>6283.2000000000007</v>
      </c>
      <c r="N85" s="202">
        <f t="shared" si="19"/>
        <v>6283.2000000000007</v>
      </c>
      <c r="O85" s="202">
        <f t="shared" si="20"/>
        <v>6283.2000000000007</v>
      </c>
      <c r="P85" s="202">
        <f t="shared" si="21"/>
        <v>6283.2000000000007</v>
      </c>
      <c r="Q85" s="202">
        <f t="shared" si="22"/>
        <v>6283.2000000000007</v>
      </c>
      <c r="R85" s="202">
        <f t="shared" si="23"/>
        <v>2587.2000000000003</v>
      </c>
    </row>
    <row r="86" spans="1:18" ht="15" x14ac:dyDescent="0.2">
      <c r="B86" s="219" t="s">
        <v>360</v>
      </c>
      <c r="C86" s="220">
        <f t="shared" ref="C86:R86" si="24">SUM(C9:C85)</f>
        <v>12830702.5</v>
      </c>
      <c r="D86" s="220">
        <f t="shared" si="24"/>
        <v>254600</v>
      </c>
      <c r="E86" s="220">
        <f t="shared" si="24"/>
        <v>3900</v>
      </c>
      <c r="F86" s="220">
        <f t="shared" si="24"/>
        <v>13089202.5</v>
      </c>
      <c r="G86" s="87">
        <f t="shared" si="24"/>
        <v>1505258.2874999996</v>
      </c>
      <c r="H86" s="87">
        <f t="shared" si="24"/>
        <v>1112582.2125000001</v>
      </c>
      <c r="I86" s="87">
        <f t="shared" si="24"/>
        <v>1112582.2125000001</v>
      </c>
      <c r="J86" s="87">
        <f t="shared" si="24"/>
        <v>1112582.2125000001</v>
      </c>
      <c r="K86" s="87">
        <f t="shared" si="24"/>
        <v>1112582.2125000001</v>
      </c>
      <c r="L86" s="87">
        <f t="shared" si="24"/>
        <v>1112582.2125000001</v>
      </c>
      <c r="M86" s="87">
        <f t="shared" si="24"/>
        <v>1112582.2125000001</v>
      </c>
      <c r="N86" s="87">
        <f t="shared" si="24"/>
        <v>1112582.2125000001</v>
      </c>
      <c r="O86" s="87">
        <f t="shared" si="24"/>
        <v>1112582.2125000001</v>
      </c>
      <c r="P86" s="87">
        <f t="shared" si="24"/>
        <v>1112582.2125000001</v>
      </c>
      <c r="Q86" s="87">
        <f t="shared" si="24"/>
        <v>1112582.2125000001</v>
      </c>
      <c r="R86" s="87">
        <f t="shared" si="24"/>
        <v>458122.08749999991</v>
      </c>
    </row>
  </sheetData>
  <sheetProtection password="9D3C" sheet="1" objects="1" scenarios="1"/>
  <mergeCells count="1">
    <mergeCell ref="G6:R6"/>
  </mergeCells>
  <hyperlinks>
    <hyperlink ref="A6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R104"/>
  <sheetViews>
    <sheetView zoomScaleNormal="100" workbookViewId="0">
      <pane xSplit="2" ySplit="8" topLeftCell="C63" activePane="bottomRight" state="frozen"/>
      <selection activeCell="D14" sqref="D14"/>
      <selection pane="topRight" activeCell="D14" sqref="D14"/>
      <selection pane="bottomLeft" activeCell="D14" sqref="D14"/>
      <selection pane="bottomRight" activeCell="F29" sqref="F29"/>
    </sheetView>
  </sheetViews>
  <sheetFormatPr defaultRowHeight="12.75" x14ac:dyDescent="0.2"/>
  <cols>
    <col min="2" max="2" width="38.85546875" bestFit="1" customWidth="1"/>
    <col min="3" max="5" width="15.42578125" bestFit="1" customWidth="1"/>
    <col min="6" max="6" width="12.28515625" bestFit="1" customWidth="1"/>
    <col min="7" max="17" width="13.42578125" bestFit="1" customWidth="1"/>
    <col min="18" max="18" width="11.85546875" bestFit="1" customWidth="1"/>
  </cols>
  <sheetData>
    <row r="1" spans="1:18" ht="23.25" x14ac:dyDescent="0.35">
      <c r="A1" s="81"/>
      <c r="B1" s="82" t="s">
        <v>432</v>
      </c>
    </row>
    <row r="2" spans="1:18" x14ac:dyDescent="0.2">
      <c r="A2" s="84" t="s">
        <v>284</v>
      </c>
      <c r="B2" s="81"/>
    </row>
    <row r="3" spans="1:18" x14ac:dyDescent="0.2">
      <c r="A3" s="84" t="s">
        <v>285</v>
      </c>
      <c r="B3" s="84"/>
    </row>
    <row r="4" spans="1:18" x14ac:dyDescent="0.2">
      <c r="A4" t="s">
        <v>282</v>
      </c>
    </row>
    <row r="5" spans="1:18" ht="13.5" thickBot="1" x14ac:dyDescent="0.25">
      <c r="A5" t="s">
        <v>283</v>
      </c>
      <c r="F5" t="s">
        <v>496</v>
      </c>
    </row>
    <row r="6" spans="1:18" ht="13.5" thickBot="1" x14ac:dyDescent="0.25">
      <c r="A6" s="59" t="s">
        <v>483</v>
      </c>
      <c r="B6" s="54" t="s">
        <v>508</v>
      </c>
      <c r="F6" s="232" t="s">
        <v>434</v>
      </c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6"/>
    </row>
    <row r="7" spans="1:18" ht="13.5" thickBot="1" x14ac:dyDescent="0.25">
      <c r="F7" s="111">
        <v>0.115</v>
      </c>
      <c r="G7" s="112">
        <v>8.5000000000000006E-2</v>
      </c>
      <c r="H7" s="112">
        <v>8.5000000000000006E-2</v>
      </c>
      <c r="I7" s="112">
        <v>8.5000000000000006E-2</v>
      </c>
      <c r="J7" s="112">
        <v>8.5000000000000006E-2</v>
      </c>
      <c r="K7" s="112">
        <v>8.5000000000000006E-2</v>
      </c>
      <c r="L7" s="112">
        <v>8.5000000000000006E-2</v>
      </c>
      <c r="M7" s="112">
        <v>8.5000000000000006E-2</v>
      </c>
      <c r="N7" s="112">
        <v>8.5000000000000006E-2</v>
      </c>
      <c r="O7" s="112">
        <v>8.5000000000000006E-2</v>
      </c>
      <c r="P7" s="112">
        <v>8.5000000000000006E-2</v>
      </c>
      <c r="Q7" s="113">
        <v>3.5000000000000003E-2</v>
      </c>
      <c r="R7" s="55"/>
    </row>
    <row r="8" spans="1:18" ht="75" x14ac:dyDescent="0.2">
      <c r="A8" s="28"/>
      <c r="B8" s="28" t="s">
        <v>182</v>
      </c>
      <c r="C8" s="28" t="s">
        <v>281</v>
      </c>
      <c r="D8" s="28" t="s">
        <v>280</v>
      </c>
      <c r="E8" s="28" t="s">
        <v>183</v>
      </c>
      <c r="F8" s="104" t="s">
        <v>364</v>
      </c>
      <c r="G8" s="104" t="s">
        <v>365</v>
      </c>
      <c r="H8" s="104" t="s">
        <v>366</v>
      </c>
      <c r="I8" s="104" t="s">
        <v>367</v>
      </c>
      <c r="J8" s="104" t="s">
        <v>435</v>
      </c>
      <c r="K8" s="104" t="s">
        <v>377</v>
      </c>
      <c r="L8" s="104" t="s">
        <v>376</v>
      </c>
      <c r="M8" s="104" t="s">
        <v>371</v>
      </c>
      <c r="N8" s="104" t="s">
        <v>372</v>
      </c>
      <c r="O8" s="104" t="s">
        <v>373</v>
      </c>
      <c r="P8" s="104" t="s">
        <v>374</v>
      </c>
      <c r="Q8" s="104" t="s">
        <v>375</v>
      </c>
      <c r="R8" s="55"/>
    </row>
    <row r="9" spans="1:18" ht="15" x14ac:dyDescent="0.25">
      <c r="A9" s="7">
        <v>3074035</v>
      </c>
      <c r="B9" s="37" t="s">
        <v>184</v>
      </c>
      <c r="C9" s="42">
        <f>E9-D9</f>
        <v>903185</v>
      </c>
      <c r="D9" s="42">
        <v>19632</v>
      </c>
      <c r="E9" s="42">
        <v>922817</v>
      </c>
      <c r="F9" s="87">
        <f t="shared" ref="F9:Q18" si="0">$E9*F$7</f>
        <v>106123.955</v>
      </c>
      <c r="G9" s="87">
        <f t="shared" si="0"/>
        <v>78439.445000000007</v>
      </c>
      <c r="H9" s="87">
        <f t="shared" si="0"/>
        <v>78439.445000000007</v>
      </c>
      <c r="I9" s="87">
        <f t="shared" si="0"/>
        <v>78439.445000000007</v>
      </c>
      <c r="J9" s="87">
        <f t="shared" si="0"/>
        <v>78439.445000000007</v>
      </c>
      <c r="K9" s="87">
        <f t="shared" si="0"/>
        <v>78439.445000000007</v>
      </c>
      <c r="L9" s="87">
        <f t="shared" si="0"/>
        <v>78439.445000000007</v>
      </c>
      <c r="M9" s="87">
        <f t="shared" si="0"/>
        <v>78439.445000000007</v>
      </c>
      <c r="N9" s="87">
        <f t="shared" si="0"/>
        <v>78439.445000000007</v>
      </c>
      <c r="O9" s="87">
        <f t="shared" si="0"/>
        <v>78439.445000000007</v>
      </c>
      <c r="P9" s="87">
        <f t="shared" si="0"/>
        <v>78439.445000000007</v>
      </c>
      <c r="Q9" s="87">
        <f t="shared" si="0"/>
        <v>32298.595000000005</v>
      </c>
    </row>
    <row r="10" spans="1:18" ht="15" x14ac:dyDescent="0.25">
      <c r="A10" s="7">
        <v>3076095</v>
      </c>
      <c r="B10" s="37" t="s">
        <v>185</v>
      </c>
      <c r="C10" s="42">
        <f>E10-D10</f>
        <v>0</v>
      </c>
      <c r="D10" s="42">
        <v>0</v>
      </c>
      <c r="E10" s="42">
        <v>0</v>
      </c>
      <c r="F10" s="87">
        <f t="shared" si="0"/>
        <v>0</v>
      </c>
      <c r="G10" s="87">
        <f t="shared" si="0"/>
        <v>0</v>
      </c>
      <c r="H10" s="87">
        <f t="shared" si="0"/>
        <v>0</v>
      </c>
      <c r="I10" s="87">
        <f t="shared" si="0"/>
        <v>0</v>
      </c>
      <c r="J10" s="87">
        <f t="shared" si="0"/>
        <v>0</v>
      </c>
      <c r="K10" s="87">
        <f t="shared" si="0"/>
        <v>0</v>
      </c>
      <c r="L10" s="87">
        <f t="shared" si="0"/>
        <v>0</v>
      </c>
      <c r="M10" s="87">
        <f t="shared" si="0"/>
        <v>0</v>
      </c>
      <c r="N10" s="87">
        <f t="shared" si="0"/>
        <v>0</v>
      </c>
      <c r="O10" s="87">
        <f t="shared" si="0"/>
        <v>0</v>
      </c>
      <c r="P10" s="87">
        <f t="shared" si="0"/>
        <v>0</v>
      </c>
      <c r="Q10" s="87">
        <f t="shared" si="0"/>
        <v>0</v>
      </c>
    </row>
    <row r="11" spans="1:18" ht="15" x14ac:dyDescent="0.25">
      <c r="A11" s="7">
        <v>3076095</v>
      </c>
      <c r="B11" s="37" t="s">
        <v>186</v>
      </c>
      <c r="C11" s="42">
        <f t="shared" ref="C11:C73" si="1">E11-D11</f>
        <v>0</v>
      </c>
      <c r="D11" s="42">
        <v>0</v>
      </c>
      <c r="E11" s="42">
        <v>0</v>
      </c>
      <c r="F11" s="87">
        <f t="shared" si="0"/>
        <v>0</v>
      </c>
      <c r="G11" s="87">
        <f t="shared" si="0"/>
        <v>0</v>
      </c>
      <c r="H11" s="87">
        <f t="shared" si="0"/>
        <v>0</v>
      </c>
      <c r="I11" s="87">
        <f t="shared" si="0"/>
        <v>0</v>
      </c>
      <c r="J11" s="87">
        <f t="shared" si="0"/>
        <v>0</v>
      </c>
      <c r="K11" s="87">
        <f t="shared" si="0"/>
        <v>0</v>
      </c>
      <c r="L11" s="87">
        <f t="shared" si="0"/>
        <v>0</v>
      </c>
      <c r="M11" s="87">
        <f t="shared" si="0"/>
        <v>0</v>
      </c>
      <c r="N11" s="87">
        <f t="shared" si="0"/>
        <v>0</v>
      </c>
      <c r="O11" s="87">
        <f t="shared" si="0"/>
        <v>0</v>
      </c>
      <c r="P11" s="87">
        <f t="shared" si="0"/>
        <v>0</v>
      </c>
      <c r="Q11" s="87">
        <f t="shared" si="0"/>
        <v>0</v>
      </c>
    </row>
    <row r="12" spans="1:18" ht="15" x14ac:dyDescent="0.25">
      <c r="A12" s="7">
        <v>3072161</v>
      </c>
      <c r="B12" s="37" t="s">
        <v>187</v>
      </c>
      <c r="C12" s="42">
        <f t="shared" si="1"/>
        <v>0</v>
      </c>
      <c r="D12" s="42">
        <v>0</v>
      </c>
      <c r="E12" s="42">
        <v>0</v>
      </c>
      <c r="F12" s="87">
        <f t="shared" si="0"/>
        <v>0</v>
      </c>
      <c r="G12" s="87">
        <f t="shared" si="0"/>
        <v>0</v>
      </c>
      <c r="H12" s="87">
        <f t="shared" si="0"/>
        <v>0</v>
      </c>
      <c r="I12" s="87">
        <f t="shared" si="0"/>
        <v>0</v>
      </c>
      <c r="J12" s="87">
        <f t="shared" si="0"/>
        <v>0</v>
      </c>
      <c r="K12" s="87">
        <f t="shared" si="0"/>
        <v>0</v>
      </c>
      <c r="L12" s="87">
        <f t="shared" si="0"/>
        <v>0</v>
      </c>
      <c r="M12" s="87">
        <f t="shared" si="0"/>
        <v>0</v>
      </c>
      <c r="N12" s="87">
        <f t="shared" si="0"/>
        <v>0</v>
      </c>
      <c r="O12" s="87">
        <f t="shared" si="0"/>
        <v>0</v>
      </c>
      <c r="P12" s="87">
        <f t="shared" si="0"/>
        <v>0</v>
      </c>
      <c r="Q12" s="87">
        <f t="shared" si="0"/>
        <v>0</v>
      </c>
    </row>
    <row r="13" spans="1:18" ht="15" x14ac:dyDescent="0.25">
      <c r="A13" s="7">
        <v>3072004</v>
      </c>
      <c r="B13" s="37" t="s">
        <v>188</v>
      </c>
      <c r="C13" s="42">
        <f t="shared" si="1"/>
        <v>0</v>
      </c>
      <c r="D13" s="42">
        <v>0</v>
      </c>
      <c r="E13" s="42">
        <v>0</v>
      </c>
      <c r="F13" s="87">
        <f t="shared" si="0"/>
        <v>0</v>
      </c>
      <c r="G13" s="87">
        <f t="shared" si="0"/>
        <v>0</v>
      </c>
      <c r="H13" s="87">
        <f t="shared" si="0"/>
        <v>0</v>
      </c>
      <c r="I13" s="87">
        <f t="shared" si="0"/>
        <v>0</v>
      </c>
      <c r="J13" s="87">
        <f t="shared" si="0"/>
        <v>0</v>
      </c>
      <c r="K13" s="87">
        <f t="shared" si="0"/>
        <v>0</v>
      </c>
      <c r="L13" s="87">
        <f t="shared" si="0"/>
        <v>0</v>
      </c>
      <c r="M13" s="87">
        <f t="shared" si="0"/>
        <v>0</v>
      </c>
      <c r="N13" s="87">
        <f t="shared" si="0"/>
        <v>0</v>
      </c>
      <c r="O13" s="87">
        <f t="shared" si="0"/>
        <v>0</v>
      </c>
      <c r="P13" s="87">
        <f t="shared" si="0"/>
        <v>0</v>
      </c>
      <c r="Q13" s="87">
        <f t="shared" si="0"/>
        <v>0</v>
      </c>
    </row>
    <row r="14" spans="1:18" ht="15" x14ac:dyDescent="0.25">
      <c r="A14" s="7">
        <v>3072001</v>
      </c>
      <c r="B14" s="37" t="s">
        <v>189</v>
      </c>
      <c r="C14" s="42">
        <f t="shared" si="1"/>
        <v>0</v>
      </c>
      <c r="D14" s="42">
        <v>0</v>
      </c>
      <c r="E14" s="42">
        <v>0</v>
      </c>
      <c r="F14" s="87">
        <f t="shared" si="0"/>
        <v>0</v>
      </c>
      <c r="G14" s="87">
        <f t="shared" si="0"/>
        <v>0</v>
      </c>
      <c r="H14" s="87">
        <f t="shared" si="0"/>
        <v>0</v>
      </c>
      <c r="I14" s="87">
        <f t="shared" si="0"/>
        <v>0</v>
      </c>
      <c r="J14" s="87">
        <f t="shared" si="0"/>
        <v>0</v>
      </c>
      <c r="K14" s="87">
        <f t="shared" si="0"/>
        <v>0</v>
      </c>
      <c r="L14" s="87">
        <f t="shared" si="0"/>
        <v>0</v>
      </c>
      <c r="M14" s="87">
        <f t="shared" si="0"/>
        <v>0</v>
      </c>
      <c r="N14" s="87">
        <f t="shared" si="0"/>
        <v>0</v>
      </c>
      <c r="O14" s="87">
        <f t="shared" si="0"/>
        <v>0</v>
      </c>
      <c r="P14" s="87">
        <f t="shared" si="0"/>
        <v>0</v>
      </c>
      <c r="Q14" s="87">
        <f t="shared" si="0"/>
        <v>0</v>
      </c>
    </row>
    <row r="15" spans="1:18" ht="15" x14ac:dyDescent="0.25">
      <c r="A15" s="7">
        <v>3072083</v>
      </c>
      <c r="B15" s="37" t="s">
        <v>190</v>
      </c>
      <c r="C15" s="42">
        <f t="shared" si="1"/>
        <v>0</v>
      </c>
      <c r="D15" s="42">
        <v>0</v>
      </c>
      <c r="E15" s="42">
        <v>0</v>
      </c>
      <c r="F15" s="87">
        <f t="shared" si="0"/>
        <v>0</v>
      </c>
      <c r="G15" s="87">
        <f t="shared" si="0"/>
        <v>0</v>
      </c>
      <c r="H15" s="87">
        <f t="shared" si="0"/>
        <v>0</v>
      </c>
      <c r="I15" s="87">
        <f t="shared" si="0"/>
        <v>0</v>
      </c>
      <c r="J15" s="87">
        <f t="shared" si="0"/>
        <v>0</v>
      </c>
      <c r="K15" s="87">
        <f t="shared" si="0"/>
        <v>0</v>
      </c>
      <c r="L15" s="87">
        <f t="shared" si="0"/>
        <v>0</v>
      </c>
      <c r="M15" s="87">
        <f t="shared" si="0"/>
        <v>0</v>
      </c>
      <c r="N15" s="87">
        <f t="shared" si="0"/>
        <v>0</v>
      </c>
      <c r="O15" s="87">
        <f t="shared" si="0"/>
        <v>0</v>
      </c>
      <c r="P15" s="87">
        <f t="shared" si="0"/>
        <v>0</v>
      </c>
      <c r="Q15" s="87">
        <f t="shared" si="0"/>
        <v>0</v>
      </c>
    </row>
    <row r="16" spans="1:18" ht="15" x14ac:dyDescent="0.25">
      <c r="A16" s="7">
        <v>3077005</v>
      </c>
      <c r="B16" s="37" t="s">
        <v>191</v>
      </c>
      <c r="C16" s="42">
        <f t="shared" si="1"/>
        <v>360000</v>
      </c>
      <c r="D16" s="42">
        <v>3862</v>
      </c>
      <c r="E16" s="42">
        <v>363862</v>
      </c>
      <c r="F16" s="87">
        <f>$D16*F$7</f>
        <v>444.13</v>
      </c>
      <c r="G16" s="87">
        <f t="shared" ref="G16:Q16" si="2">$D16*G$7</f>
        <v>328.27000000000004</v>
      </c>
      <c r="H16" s="87">
        <f t="shared" si="2"/>
        <v>328.27000000000004</v>
      </c>
      <c r="I16" s="87">
        <f t="shared" si="2"/>
        <v>328.27000000000004</v>
      </c>
      <c r="J16" s="87">
        <f t="shared" si="2"/>
        <v>328.27000000000004</v>
      </c>
      <c r="K16" s="87">
        <f t="shared" si="2"/>
        <v>328.27000000000004</v>
      </c>
      <c r="L16" s="87">
        <f t="shared" si="2"/>
        <v>328.27000000000004</v>
      </c>
      <c r="M16" s="87">
        <f t="shared" si="2"/>
        <v>328.27000000000004</v>
      </c>
      <c r="N16" s="87">
        <f t="shared" si="2"/>
        <v>328.27000000000004</v>
      </c>
      <c r="O16" s="87">
        <f t="shared" si="2"/>
        <v>328.27000000000004</v>
      </c>
      <c r="P16" s="87">
        <f t="shared" si="2"/>
        <v>328.27000000000004</v>
      </c>
      <c r="Q16" s="87">
        <f t="shared" si="2"/>
        <v>135.17000000000002</v>
      </c>
    </row>
    <row r="17" spans="1:17" ht="15" x14ac:dyDescent="0.25">
      <c r="A17" s="7">
        <v>3072006</v>
      </c>
      <c r="B17" s="37" t="s">
        <v>192</v>
      </c>
      <c r="C17" s="42">
        <f t="shared" si="1"/>
        <v>0</v>
      </c>
      <c r="D17" s="42">
        <v>0</v>
      </c>
      <c r="E17" s="42">
        <v>0</v>
      </c>
      <c r="F17" s="87">
        <f t="shared" si="0"/>
        <v>0</v>
      </c>
      <c r="G17" s="87">
        <f t="shared" si="0"/>
        <v>0</v>
      </c>
      <c r="H17" s="87">
        <f t="shared" si="0"/>
        <v>0</v>
      </c>
      <c r="I17" s="87">
        <f t="shared" si="0"/>
        <v>0</v>
      </c>
      <c r="J17" s="87">
        <f t="shared" si="0"/>
        <v>0</v>
      </c>
      <c r="K17" s="87">
        <f t="shared" si="0"/>
        <v>0</v>
      </c>
      <c r="L17" s="87">
        <f t="shared" si="0"/>
        <v>0</v>
      </c>
      <c r="M17" s="87">
        <f t="shared" si="0"/>
        <v>0</v>
      </c>
      <c r="N17" s="87">
        <f t="shared" si="0"/>
        <v>0</v>
      </c>
      <c r="O17" s="87">
        <f t="shared" si="0"/>
        <v>0</v>
      </c>
      <c r="P17" s="87">
        <f t="shared" si="0"/>
        <v>0</v>
      </c>
      <c r="Q17" s="87">
        <f t="shared" si="0"/>
        <v>0</v>
      </c>
    </row>
    <row r="18" spans="1:17" ht="15" x14ac:dyDescent="0.25">
      <c r="A18" s="7">
        <v>3072005</v>
      </c>
      <c r="B18" s="37" t="s">
        <v>193</v>
      </c>
      <c r="C18" s="42">
        <f t="shared" si="1"/>
        <v>0</v>
      </c>
      <c r="D18" s="42">
        <v>0</v>
      </c>
      <c r="E18" s="42">
        <v>0</v>
      </c>
      <c r="F18" s="87">
        <f t="shared" si="0"/>
        <v>0</v>
      </c>
      <c r="G18" s="87">
        <f t="shared" si="0"/>
        <v>0</v>
      </c>
      <c r="H18" s="87">
        <f t="shared" si="0"/>
        <v>0</v>
      </c>
      <c r="I18" s="87">
        <f t="shared" si="0"/>
        <v>0</v>
      </c>
      <c r="J18" s="87">
        <f t="shared" si="0"/>
        <v>0</v>
      </c>
      <c r="K18" s="87">
        <f t="shared" si="0"/>
        <v>0</v>
      </c>
      <c r="L18" s="87">
        <f t="shared" si="0"/>
        <v>0</v>
      </c>
      <c r="M18" s="87">
        <f t="shared" si="0"/>
        <v>0</v>
      </c>
      <c r="N18" s="87">
        <f t="shared" si="0"/>
        <v>0</v>
      </c>
      <c r="O18" s="87">
        <f t="shared" si="0"/>
        <v>0</v>
      </c>
      <c r="P18" s="87">
        <f t="shared" si="0"/>
        <v>0</v>
      </c>
      <c r="Q18" s="87">
        <f t="shared" si="0"/>
        <v>0</v>
      </c>
    </row>
    <row r="19" spans="1:17" ht="15" x14ac:dyDescent="0.25">
      <c r="A19" s="7">
        <v>3072162</v>
      </c>
      <c r="B19" s="37" t="s">
        <v>194</v>
      </c>
      <c r="C19" s="42">
        <f t="shared" si="1"/>
        <v>0</v>
      </c>
      <c r="D19" s="42">
        <v>0</v>
      </c>
      <c r="E19" s="42">
        <v>0</v>
      </c>
      <c r="F19" s="87">
        <f t="shared" ref="F19:Q28" si="3">$E19*F$7</f>
        <v>0</v>
      </c>
      <c r="G19" s="87">
        <f t="shared" si="3"/>
        <v>0</v>
      </c>
      <c r="H19" s="87">
        <f t="shared" si="3"/>
        <v>0</v>
      </c>
      <c r="I19" s="87">
        <f t="shared" si="3"/>
        <v>0</v>
      </c>
      <c r="J19" s="87">
        <f t="shared" si="3"/>
        <v>0</v>
      </c>
      <c r="K19" s="87">
        <f t="shared" si="3"/>
        <v>0</v>
      </c>
      <c r="L19" s="87">
        <f t="shared" si="3"/>
        <v>0</v>
      </c>
      <c r="M19" s="87">
        <f t="shared" si="3"/>
        <v>0</v>
      </c>
      <c r="N19" s="87">
        <f t="shared" si="3"/>
        <v>0</v>
      </c>
      <c r="O19" s="87">
        <f t="shared" si="3"/>
        <v>0</v>
      </c>
      <c r="P19" s="87">
        <f t="shared" si="3"/>
        <v>0</v>
      </c>
      <c r="Q19" s="87">
        <f t="shared" si="3"/>
        <v>0</v>
      </c>
    </row>
    <row r="20" spans="1:17" ht="15" x14ac:dyDescent="0.25">
      <c r="A20" s="7">
        <v>3075400</v>
      </c>
      <c r="B20" s="37" t="s">
        <v>195</v>
      </c>
      <c r="C20" s="42">
        <f t="shared" si="1"/>
        <v>1242090</v>
      </c>
      <c r="D20" s="42">
        <v>36981</v>
      </c>
      <c r="E20" s="42">
        <v>1279071</v>
      </c>
      <c r="F20" s="87">
        <f t="shared" si="3"/>
        <v>147093.16500000001</v>
      </c>
      <c r="G20" s="87">
        <f t="shared" si="3"/>
        <v>108721.035</v>
      </c>
      <c r="H20" s="87">
        <f t="shared" si="3"/>
        <v>108721.035</v>
      </c>
      <c r="I20" s="87">
        <f t="shared" si="3"/>
        <v>108721.035</v>
      </c>
      <c r="J20" s="87">
        <f t="shared" si="3"/>
        <v>108721.035</v>
      </c>
      <c r="K20" s="87">
        <f t="shared" si="3"/>
        <v>108721.035</v>
      </c>
      <c r="L20" s="87">
        <f t="shared" si="3"/>
        <v>108721.035</v>
      </c>
      <c r="M20" s="87">
        <f t="shared" si="3"/>
        <v>108721.035</v>
      </c>
      <c r="N20" s="87">
        <f t="shared" si="3"/>
        <v>108721.035</v>
      </c>
      <c r="O20" s="87">
        <f t="shared" si="3"/>
        <v>108721.035</v>
      </c>
      <c r="P20" s="87">
        <f t="shared" si="3"/>
        <v>108721.035</v>
      </c>
      <c r="Q20" s="87">
        <f t="shared" si="3"/>
        <v>44767.485000000008</v>
      </c>
    </row>
    <row r="21" spans="1:17" ht="15" x14ac:dyDescent="0.25">
      <c r="A21" s="7">
        <v>3072185</v>
      </c>
      <c r="B21" s="37" t="s">
        <v>196</v>
      </c>
      <c r="C21" s="42">
        <f t="shared" si="1"/>
        <v>0</v>
      </c>
      <c r="D21" s="42">
        <v>0</v>
      </c>
      <c r="E21" s="42">
        <v>0</v>
      </c>
      <c r="F21" s="87">
        <f t="shared" si="3"/>
        <v>0</v>
      </c>
      <c r="G21" s="87">
        <f t="shared" si="3"/>
        <v>0</v>
      </c>
      <c r="H21" s="87">
        <f t="shared" si="3"/>
        <v>0</v>
      </c>
      <c r="I21" s="87">
        <f t="shared" si="3"/>
        <v>0</v>
      </c>
      <c r="J21" s="87">
        <f t="shared" si="3"/>
        <v>0</v>
      </c>
      <c r="K21" s="87">
        <f t="shared" si="3"/>
        <v>0</v>
      </c>
      <c r="L21" s="87">
        <f t="shared" si="3"/>
        <v>0</v>
      </c>
      <c r="M21" s="87">
        <f t="shared" si="3"/>
        <v>0</v>
      </c>
      <c r="N21" s="87">
        <f t="shared" si="3"/>
        <v>0</v>
      </c>
      <c r="O21" s="87">
        <f t="shared" si="3"/>
        <v>0</v>
      </c>
      <c r="P21" s="87">
        <f t="shared" si="3"/>
        <v>0</v>
      </c>
      <c r="Q21" s="87">
        <f t="shared" si="3"/>
        <v>0</v>
      </c>
    </row>
    <row r="22" spans="1:17" ht="15" x14ac:dyDescent="0.25">
      <c r="A22" s="7">
        <v>3074603</v>
      </c>
      <c r="B22" s="37" t="s">
        <v>197</v>
      </c>
      <c r="C22" s="42">
        <f t="shared" si="1"/>
        <v>1824566</v>
      </c>
      <c r="D22" s="42">
        <v>29136</v>
      </c>
      <c r="E22" s="42">
        <v>1853702</v>
      </c>
      <c r="F22" s="87">
        <f t="shared" si="3"/>
        <v>213175.73</v>
      </c>
      <c r="G22" s="87">
        <f t="shared" si="3"/>
        <v>157564.67000000001</v>
      </c>
      <c r="H22" s="87">
        <f t="shared" si="3"/>
        <v>157564.67000000001</v>
      </c>
      <c r="I22" s="87">
        <f t="shared" si="3"/>
        <v>157564.67000000001</v>
      </c>
      <c r="J22" s="87">
        <f t="shared" si="3"/>
        <v>157564.67000000001</v>
      </c>
      <c r="K22" s="87">
        <f t="shared" si="3"/>
        <v>157564.67000000001</v>
      </c>
      <c r="L22" s="87">
        <f t="shared" si="3"/>
        <v>157564.67000000001</v>
      </c>
      <c r="M22" s="87">
        <f t="shared" si="3"/>
        <v>157564.67000000001</v>
      </c>
      <c r="N22" s="87">
        <f t="shared" si="3"/>
        <v>157564.67000000001</v>
      </c>
      <c r="O22" s="87">
        <f t="shared" si="3"/>
        <v>157564.67000000001</v>
      </c>
      <c r="P22" s="87">
        <f t="shared" si="3"/>
        <v>157564.67000000001</v>
      </c>
      <c r="Q22" s="87">
        <f t="shared" si="3"/>
        <v>64879.570000000007</v>
      </c>
    </row>
    <row r="23" spans="1:17" ht="15" x14ac:dyDescent="0.25">
      <c r="A23" s="7">
        <v>3077007</v>
      </c>
      <c r="B23" s="37" t="s">
        <v>198</v>
      </c>
      <c r="C23" s="42">
        <f t="shared" si="1"/>
        <v>0</v>
      </c>
      <c r="D23" s="42">
        <v>0</v>
      </c>
      <c r="E23" s="42">
        <v>0</v>
      </c>
      <c r="F23" s="87">
        <f t="shared" si="3"/>
        <v>0</v>
      </c>
      <c r="G23" s="87">
        <f t="shared" si="3"/>
        <v>0</v>
      </c>
      <c r="H23" s="87">
        <f t="shared" si="3"/>
        <v>0</v>
      </c>
      <c r="I23" s="87">
        <f t="shared" si="3"/>
        <v>0</v>
      </c>
      <c r="J23" s="87">
        <f t="shared" si="3"/>
        <v>0</v>
      </c>
      <c r="K23" s="87">
        <f t="shared" si="3"/>
        <v>0</v>
      </c>
      <c r="L23" s="87">
        <f t="shared" si="3"/>
        <v>0</v>
      </c>
      <c r="M23" s="87">
        <f t="shared" si="3"/>
        <v>0</v>
      </c>
      <c r="N23" s="87">
        <f t="shared" si="3"/>
        <v>0</v>
      </c>
      <c r="O23" s="87">
        <f t="shared" si="3"/>
        <v>0</v>
      </c>
      <c r="P23" s="87">
        <f t="shared" si="3"/>
        <v>0</v>
      </c>
      <c r="Q23" s="87">
        <f t="shared" si="3"/>
        <v>0</v>
      </c>
    </row>
    <row r="24" spans="1:17" ht="15" x14ac:dyDescent="0.25">
      <c r="A24" s="7">
        <v>3073513</v>
      </c>
      <c r="B24" s="37" t="s">
        <v>199</v>
      </c>
      <c r="C24" s="42">
        <f t="shared" si="1"/>
        <v>0</v>
      </c>
      <c r="D24" s="42">
        <v>0</v>
      </c>
      <c r="E24" s="42">
        <v>0</v>
      </c>
      <c r="F24" s="87">
        <f t="shared" si="3"/>
        <v>0</v>
      </c>
      <c r="G24" s="87">
        <f t="shared" si="3"/>
        <v>0</v>
      </c>
      <c r="H24" s="87">
        <f t="shared" si="3"/>
        <v>0</v>
      </c>
      <c r="I24" s="87">
        <f t="shared" si="3"/>
        <v>0</v>
      </c>
      <c r="J24" s="87">
        <f t="shared" si="3"/>
        <v>0</v>
      </c>
      <c r="K24" s="87">
        <f t="shared" si="3"/>
        <v>0</v>
      </c>
      <c r="L24" s="87">
        <f t="shared" si="3"/>
        <v>0</v>
      </c>
      <c r="M24" s="87">
        <f t="shared" si="3"/>
        <v>0</v>
      </c>
      <c r="N24" s="87">
        <f t="shared" si="3"/>
        <v>0</v>
      </c>
      <c r="O24" s="87">
        <f t="shared" si="3"/>
        <v>0</v>
      </c>
      <c r="P24" s="87">
        <f t="shared" si="3"/>
        <v>0</v>
      </c>
      <c r="Q24" s="87">
        <f t="shared" si="3"/>
        <v>0</v>
      </c>
    </row>
    <row r="25" spans="1:17" ht="15" x14ac:dyDescent="0.25">
      <c r="A25" s="7">
        <v>3072163</v>
      </c>
      <c r="B25" s="37" t="s">
        <v>200</v>
      </c>
      <c r="C25" s="42">
        <f t="shared" si="1"/>
        <v>0</v>
      </c>
      <c r="D25" s="42">
        <v>0</v>
      </c>
      <c r="E25" s="42">
        <v>0</v>
      </c>
      <c r="F25" s="87">
        <f t="shared" si="3"/>
        <v>0</v>
      </c>
      <c r="G25" s="87">
        <f t="shared" si="3"/>
        <v>0</v>
      </c>
      <c r="H25" s="87">
        <f t="shared" si="3"/>
        <v>0</v>
      </c>
      <c r="I25" s="87">
        <f t="shared" si="3"/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</row>
    <row r="26" spans="1:17" ht="15" x14ac:dyDescent="0.25">
      <c r="A26" s="7">
        <v>3072088</v>
      </c>
      <c r="B26" s="37" t="s">
        <v>201</v>
      </c>
      <c r="C26" s="42">
        <f t="shared" si="1"/>
        <v>0</v>
      </c>
      <c r="D26" s="42">
        <v>0</v>
      </c>
      <c r="E26" s="42">
        <v>0</v>
      </c>
      <c r="F26" s="87">
        <f t="shared" si="3"/>
        <v>0</v>
      </c>
      <c r="G26" s="87">
        <f t="shared" si="3"/>
        <v>0</v>
      </c>
      <c r="H26" s="87">
        <f t="shared" si="3"/>
        <v>0</v>
      </c>
      <c r="I26" s="87">
        <f t="shared" si="3"/>
        <v>0</v>
      </c>
      <c r="J26" s="87">
        <f t="shared" si="3"/>
        <v>0</v>
      </c>
      <c r="K26" s="87">
        <f t="shared" si="3"/>
        <v>0</v>
      </c>
      <c r="L26" s="87">
        <f t="shared" si="3"/>
        <v>0</v>
      </c>
      <c r="M26" s="87">
        <f t="shared" si="3"/>
        <v>0</v>
      </c>
      <c r="N26" s="87">
        <f t="shared" si="3"/>
        <v>0</v>
      </c>
      <c r="O26" s="87">
        <f t="shared" si="3"/>
        <v>0</v>
      </c>
      <c r="P26" s="87">
        <f t="shared" si="3"/>
        <v>0</v>
      </c>
      <c r="Q26" s="87">
        <f t="shared" si="3"/>
        <v>0</v>
      </c>
    </row>
    <row r="27" spans="1:17" ht="15" x14ac:dyDescent="0.25">
      <c r="A27" s="7">
        <v>3072164</v>
      </c>
      <c r="B27" s="37" t="s">
        <v>202</v>
      </c>
      <c r="C27" s="42">
        <f t="shared" si="1"/>
        <v>0</v>
      </c>
      <c r="D27" s="42">
        <v>0</v>
      </c>
      <c r="E27" s="42">
        <v>0</v>
      </c>
      <c r="F27" s="87">
        <f t="shared" si="3"/>
        <v>0</v>
      </c>
      <c r="G27" s="87">
        <f t="shared" si="3"/>
        <v>0</v>
      </c>
      <c r="H27" s="87">
        <f t="shared" si="3"/>
        <v>0</v>
      </c>
      <c r="I27" s="87">
        <f t="shared" si="3"/>
        <v>0</v>
      </c>
      <c r="J27" s="87">
        <f t="shared" si="3"/>
        <v>0</v>
      </c>
      <c r="K27" s="87">
        <f t="shared" si="3"/>
        <v>0</v>
      </c>
      <c r="L27" s="87">
        <f t="shared" si="3"/>
        <v>0</v>
      </c>
      <c r="M27" s="87">
        <f t="shared" si="3"/>
        <v>0</v>
      </c>
      <c r="N27" s="87">
        <f t="shared" si="3"/>
        <v>0</v>
      </c>
      <c r="O27" s="87">
        <f t="shared" si="3"/>
        <v>0</v>
      </c>
      <c r="P27" s="87">
        <f t="shared" si="3"/>
        <v>0</v>
      </c>
      <c r="Q27" s="87">
        <f t="shared" si="3"/>
        <v>0</v>
      </c>
    </row>
    <row r="28" spans="1:17" ht="15" x14ac:dyDescent="0.25">
      <c r="A28" s="7">
        <v>3072165</v>
      </c>
      <c r="B28" s="37" t="s">
        <v>203</v>
      </c>
      <c r="C28" s="42">
        <f t="shared" si="1"/>
        <v>0</v>
      </c>
      <c r="D28" s="42">
        <v>0</v>
      </c>
      <c r="E28" s="42">
        <v>0</v>
      </c>
      <c r="F28" s="87">
        <f t="shared" si="3"/>
        <v>0</v>
      </c>
      <c r="G28" s="87">
        <f t="shared" si="3"/>
        <v>0</v>
      </c>
      <c r="H28" s="87">
        <f t="shared" si="3"/>
        <v>0</v>
      </c>
      <c r="I28" s="87">
        <f t="shared" si="3"/>
        <v>0</v>
      </c>
      <c r="J28" s="87">
        <f t="shared" si="3"/>
        <v>0</v>
      </c>
      <c r="K28" s="87">
        <f t="shared" si="3"/>
        <v>0</v>
      </c>
      <c r="L28" s="87">
        <f t="shared" si="3"/>
        <v>0</v>
      </c>
      <c r="M28" s="87">
        <f t="shared" si="3"/>
        <v>0</v>
      </c>
      <c r="N28" s="87">
        <f t="shared" si="3"/>
        <v>0</v>
      </c>
      <c r="O28" s="87">
        <f t="shared" si="3"/>
        <v>0</v>
      </c>
      <c r="P28" s="87">
        <f t="shared" si="3"/>
        <v>0</v>
      </c>
      <c r="Q28" s="87">
        <f t="shared" si="3"/>
        <v>0</v>
      </c>
    </row>
    <row r="29" spans="1:17" ht="15" x14ac:dyDescent="0.25">
      <c r="A29" s="7">
        <v>3074030</v>
      </c>
      <c r="B29" s="37" t="s">
        <v>204</v>
      </c>
      <c r="C29" s="42">
        <f t="shared" si="1"/>
        <v>813885</v>
      </c>
      <c r="D29" s="42">
        <v>28538</v>
      </c>
      <c r="E29" s="42">
        <v>842423</v>
      </c>
      <c r="F29" s="87">
        <f t="shared" ref="F29:Q38" si="4">$E29*F$7</f>
        <v>96878.645000000004</v>
      </c>
      <c r="G29" s="87">
        <f t="shared" si="4"/>
        <v>71605.955000000002</v>
      </c>
      <c r="H29" s="87">
        <f t="shared" si="4"/>
        <v>71605.955000000002</v>
      </c>
      <c r="I29" s="87">
        <f t="shared" si="4"/>
        <v>71605.955000000002</v>
      </c>
      <c r="J29" s="87">
        <f t="shared" si="4"/>
        <v>71605.955000000002</v>
      </c>
      <c r="K29" s="87">
        <f t="shared" si="4"/>
        <v>71605.955000000002</v>
      </c>
      <c r="L29" s="87">
        <f t="shared" si="4"/>
        <v>71605.955000000002</v>
      </c>
      <c r="M29" s="87">
        <f t="shared" si="4"/>
        <v>71605.955000000002</v>
      </c>
      <c r="N29" s="87">
        <f t="shared" si="4"/>
        <v>71605.955000000002</v>
      </c>
      <c r="O29" s="87">
        <f t="shared" si="4"/>
        <v>71605.955000000002</v>
      </c>
      <c r="P29" s="87">
        <f t="shared" si="4"/>
        <v>71605.955000000002</v>
      </c>
      <c r="Q29" s="87">
        <f t="shared" si="4"/>
        <v>29484.805000000004</v>
      </c>
    </row>
    <row r="30" spans="1:17" ht="15" x14ac:dyDescent="0.25">
      <c r="A30" s="7">
        <v>3075203</v>
      </c>
      <c r="B30" s="37" t="s">
        <v>205</v>
      </c>
      <c r="C30" s="42">
        <f t="shared" si="1"/>
        <v>0</v>
      </c>
      <c r="D30" s="42">
        <v>0</v>
      </c>
      <c r="E30" s="42">
        <v>0</v>
      </c>
      <c r="F30" s="87">
        <f t="shared" si="4"/>
        <v>0</v>
      </c>
      <c r="G30" s="87">
        <f t="shared" si="4"/>
        <v>0</v>
      </c>
      <c r="H30" s="87">
        <f t="shared" si="4"/>
        <v>0</v>
      </c>
      <c r="I30" s="87">
        <f t="shared" si="4"/>
        <v>0</v>
      </c>
      <c r="J30" s="87">
        <f t="shared" si="4"/>
        <v>0</v>
      </c>
      <c r="K30" s="87">
        <f t="shared" si="4"/>
        <v>0</v>
      </c>
      <c r="L30" s="87">
        <f t="shared" si="4"/>
        <v>0</v>
      </c>
      <c r="M30" s="87">
        <f t="shared" si="4"/>
        <v>0</v>
      </c>
      <c r="N30" s="87">
        <f t="shared" si="4"/>
        <v>0</v>
      </c>
      <c r="O30" s="87">
        <f t="shared" si="4"/>
        <v>0</v>
      </c>
      <c r="P30" s="87">
        <f t="shared" si="4"/>
        <v>0</v>
      </c>
      <c r="Q30" s="87">
        <f t="shared" si="4"/>
        <v>0</v>
      </c>
    </row>
    <row r="31" spans="1:17" ht="15" x14ac:dyDescent="0.25">
      <c r="A31" s="7">
        <v>3075202</v>
      </c>
      <c r="B31" s="37" t="s">
        <v>206</v>
      </c>
      <c r="C31" s="42">
        <f t="shared" si="1"/>
        <v>0</v>
      </c>
      <c r="D31" s="42">
        <v>0</v>
      </c>
      <c r="E31" s="42">
        <v>0</v>
      </c>
      <c r="F31" s="87">
        <f t="shared" si="4"/>
        <v>0</v>
      </c>
      <c r="G31" s="87">
        <f t="shared" si="4"/>
        <v>0</v>
      </c>
      <c r="H31" s="87">
        <f t="shared" si="4"/>
        <v>0</v>
      </c>
      <c r="I31" s="87">
        <f t="shared" si="4"/>
        <v>0</v>
      </c>
      <c r="J31" s="87">
        <f t="shared" si="4"/>
        <v>0</v>
      </c>
      <c r="K31" s="87">
        <f t="shared" si="4"/>
        <v>0</v>
      </c>
      <c r="L31" s="87">
        <f t="shared" si="4"/>
        <v>0</v>
      </c>
      <c r="M31" s="87">
        <f t="shared" si="4"/>
        <v>0</v>
      </c>
      <c r="N31" s="87">
        <f t="shared" si="4"/>
        <v>0</v>
      </c>
      <c r="O31" s="87">
        <f t="shared" si="4"/>
        <v>0</v>
      </c>
      <c r="P31" s="87">
        <f t="shared" si="4"/>
        <v>0</v>
      </c>
      <c r="Q31" s="87">
        <f t="shared" si="4"/>
        <v>0</v>
      </c>
    </row>
    <row r="32" spans="1:17" ht="15" x14ac:dyDescent="0.25">
      <c r="A32" s="7">
        <v>3072092</v>
      </c>
      <c r="B32" s="37" t="s">
        <v>207</v>
      </c>
      <c r="C32" s="42">
        <f t="shared" si="1"/>
        <v>0</v>
      </c>
      <c r="D32" s="42">
        <v>0</v>
      </c>
      <c r="E32" s="42">
        <v>0</v>
      </c>
      <c r="F32" s="87">
        <f t="shared" si="4"/>
        <v>0</v>
      </c>
      <c r="G32" s="87">
        <f t="shared" si="4"/>
        <v>0</v>
      </c>
      <c r="H32" s="87">
        <f t="shared" si="4"/>
        <v>0</v>
      </c>
      <c r="I32" s="87">
        <f t="shared" si="4"/>
        <v>0</v>
      </c>
      <c r="J32" s="87">
        <f t="shared" si="4"/>
        <v>0</v>
      </c>
      <c r="K32" s="87">
        <f t="shared" si="4"/>
        <v>0</v>
      </c>
      <c r="L32" s="87">
        <f t="shared" si="4"/>
        <v>0</v>
      </c>
      <c r="M32" s="87">
        <f t="shared" si="4"/>
        <v>0</v>
      </c>
      <c r="N32" s="87">
        <f t="shared" si="4"/>
        <v>0</v>
      </c>
      <c r="O32" s="87">
        <f t="shared" si="4"/>
        <v>0</v>
      </c>
      <c r="P32" s="87">
        <f t="shared" si="4"/>
        <v>0</v>
      </c>
      <c r="Q32" s="87">
        <f t="shared" si="4"/>
        <v>0</v>
      </c>
    </row>
    <row r="33" spans="1:17" ht="15" x14ac:dyDescent="0.25">
      <c r="A33" s="7">
        <v>3072094</v>
      </c>
      <c r="B33" s="37" t="s">
        <v>208</v>
      </c>
      <c r="C33" s="42">
        <f t="shared" si="1"/>
        <v>0</v>
      </c>
      <c r="D33" s="42">
        <v>0</v>
      </c>
      <c r="E33" s="42">
        <v>0</v>
      </c>
      <c r="F33" s="87">
        <f t="shared" si="4"/>
        <v>0</v>
      </c>
      <c r="G33" s="87">
        <f t="shared" si="4"/>
        <v>0</v>
      </c>
      <c r="H33" s="87">
        <f t="shared" si="4"/>
        <v>0</v>
      </c>
      <c r="I33" s="87">
        <f t="shared" si="4"/>
        <v>0</v>
      </c>
      <c r="J33" s="87">
        <f t="shared" si="4"/>
        <v>0</v>
      </c>
      <c r="K33" s="87">
        <f t="shared" si="4"/>
        <v>0</v>
      </c>
      <c r="L33" s="87">
        <f t="shared" si="4"/>
        <v>0</v>
      </c>
      <c r="M33" s="87">
        <f t="shared" si="4"/>
        <v>0</v>
      </c>
      <c r="N33" s="87">
        <f t="shared" si="4"/>
        <v>0</v>
      </c>
      <c r="O33" s="87">
        <f t="shared" si="4"/>
        <v>0</v>
      </c>
      <c r="P33" s="87">
        <f t="shared" si="4"/>
        <v>0</v>
      </c>
      <c r="Q33" s="87">
        <f t="shared" si="4"/>
        <v>0</v>
      </c>
    </row>
    <row r="34" spans="1:17" ht="15" x14ac:dyDescent="0.25">
      <c r="A34" s="7">
        <v>3075403</v>
      </c>
      <c r="B34" s="37" t="s">
        <v>209</v>
      </c>
      <c r="C34" s="42">
        <f t="shared" si="1"/>
        <v>0</v>
      </c>
      <c r="D34" s="42">
        <v>0</v>
      </c>
      <c r="E34" s="42">
        <v>0</v>
      </c>
      <c r="F34" s="87">
        <f t="shared" si="4"/>
        <v>0</v>
      </c>
      <c r="G34" s="87">
        <f t="shared" si="4"/>
        <v>0</v>
      </c>
      <c r="H34" s="87">
        <f t="shared" si="4"/>
        <v>0</v>
      </c>
      <c r="I34" s="87">
        <f t="shared" si="4"/>
        <v>0</v>
      </c>
      <c r="J34" s="87">
        <f t="shared" si="4"/>
        <v>0</v>
      </c>
      <c r="K34" s="87">
        <f t="shared" si="4"/>
        <v>0</v>
      </c>
      <c r="L34" s="87">
        <f t="shared" si="4"/>
        <v>0</v>
      </c>
      <c r="M34" s="87">
        <f t="shared" si="4"/>
        <v>0</v>
      </c>
      <c r="N34" s="87">
        <f t="shared" si="4"/>
        <v>0</v>
      </c>
      <c r="O34" s="87">
        <f t="shared" si="4"/>
        <v>0</v>
      </c>
      <c r="P34" s="87">
        <f t="shared" si="4"/>
        <v>0</v>
      </c>
      <c r="Q34" s="87">
        <f t="shared" si="4"/>
        <v>0</v>
      </c>
    </row>
    <row r="35" spans="1:17" ht="15" x14ac:dyDescent="0.25">
      <c r="A35" s="7">
        <v>3072166</v>
      </c>
      <c r="B35" s="37" t="s">
        <v>210</v>
      </c>
      <c r="C35" s="42">
        <f t="shared" si="1"/>
        <v>0</v>
      </c>
      <c r="D35" s="42">
        <v>0</v>
      </c>
      <c r="E35" s="42">
        <v>0</v>
      </c>
      <c r="F35" s="87">
        <f t="shared" si="4"/>
        <v>0</v>
      </c>
      <c r="G35" s="87">
        <f t="shared" si="4"/>
        <v>0</v>
      </c>
      <c r="H35" s="87">
        <f t="shared" si="4"/>
        <v>0</v>
      </c>
      <c r="I35" s="87">
        <f t="shared" si="4"/>
        <v>0</v>
      </c>
      <c r="J35" s="87">
        <f t="shared" si="4"/>
        <v>0</v>
      </c>
      <c r="K35" s="87">
        <f t="shared" si="4"/>
        <v>0</v>
      </c>
      <c r="L35" s="87">
        <f t="shared" si="4"/>
        <v>0</v>
      </c>
      <c r="M35" s="87">
        <f t="shared" si="4"/>
        <v>0</v>
      </c>
      <c r="N35" s="87">
        <f t="shared" si="4"/>
        <v>0</v>
      </c>
      <c r="O35" s="87">
        <f t="shared" si="4"/>
        <v>0</v>
      </c>
      <c r="P35" s="87">
        <f t="shared" si="4"/>
        <v>0</v>
      </c>
      <c r="Q35" s="87">
        <f t="shared" si="4"/>
        <v>0</v>
      </c>
    </row>
    <row r="36" spans="1:17" ht="15" x14ac:dyDescent="0.25">
      <c r="A36" s="7">
        <v>3072022</v>
      </c>
      <c r="B36" s="37" t="s">
        <v>211</v>
      </c>
      <c r="C36" s="42">
        <f t="shared" si="1"/>
        <v>0</v>
      </c>
      <c r="D36" s="42">
        <v>0</v>
      </c>
      <c r="E36" s="42">
        <v>0</v>
      </c>
      <c r="F36" s="87">
        <f t="shared" si="4"/>
        <v>0</v>
      </c>
      <c r="G36" s="87">
        <f t="shared" si="4"/>
        <v>0</v>
      </c>
      <c r="H36" s="87">
        <f t="shared" si="4"/>
        <v>0</v>
      </c>
      <c r="I36" s="87">
        <f t="shared" si="4"/>
        <v>0</v>
      </c>
      <c r="J36" s="87">
        <f t="shared" si="4"/>
        <v>0</v>
      </c>
      <c r="K36" s="87">
        <f t="shared" si="4"/>
        <v>0</v>
      </c>
      <c r="L36" s="87">
        <f t="shared" si="4"/>
        <v>0</v>
      </c>
      <c r="M36" s="87">
        <f t="shared" si="4"/>
        <v>0</v>
      </c>
      <c r="N36" s="87">
        <f t="shared" si="4"/>
        <v>0</v>
      </c>
      <c r="O36" s="87">
        <f t="shared" si="4"/>
        <v>0</v>
      </c>
      <c r="P36" s="87">
        <f t="shared" si="4"/>
        <v>0</v>
      </c>
      <c r="Q36" s="87">
        <f t="shared" si="4"/>
        <v>0</v>
      </c>
    </row>
    <row r="37" spans="1:17" ht="15" x14ac:dyDescent="0.25">
      <c r="A37" s="7">
        <v>3073510</v>
      </c>
      <c r="B37" s="37" t="s">
        <v>212</v>
      </c>
      <c r="C37" s="42">
        <f t="shared" si="1"/>
        <v>0</v>
      </c>
      <c r="D37" s="42">
        <v>0</v>
      </c>
      <c r="E37" s="42">
        <v>0</v>
      </c>
      <c r="F37" s="87">
        <f t="shared" si="4"/>
        <v>0</v>
      </c>
      <c r="G37" s="87">
        <f t="shared" si="4"/>
        <v>0</v>
      </c>
      <c r="H37" s="87">
        <f t="shared" si="4"/>
        <v>0</v>
      </c>
      <c r="I37" s="87">
        <f t="shared" si="4"/>
        <v>0</v>
      </c>
      <c r="J37" s="87">
        <f t="shared" si="4"/>
        <v>0</v>
      </c>
      <c r="K37" s="87">
        <f t="shared" si="4"/>
        <v>0</v>
      </c>
      <c r="L37" s="87">
        <f t="shared" si="4"/>
        <v>0</v>
      </c>
      <c r="M37" s="87">
        <f t="shared" si="4"/>
        <v>0</v>
      </c>
      <c r="N37" s="87">
        <f t="shared" si="4"/>
        <v>0</v>
      </c>
      <c r="O37" s="87">
        <f t="shared" si="4"/>
        <v>0</v>
      </c>
      <c r="P37" s="87">
        <f t="shared" si="4"/>
        <v>0</v>
      </c>
      <c r="Q37" s="87">
        <f t="shared" si="4"/>
        <v>0</v>
      </c>
    </row>
    <row r="38" spans="1:17" ht="15" x14ac:dyDescent="0.25">
      <c r="A38" s="7">
        <v>3075402</v>
      </c>
      <c r="B38" s="37" t="s">
        <v>213</v>
      </c>
      <c r="C38" s="42">
        <f t="shared" si="1"/>
        <v>1436315</v>
      </c>
      <c r="D38" s="42">
        <v>47518</v>
      </c>
      <c r="E38" s="42">
        <v>1483833</v>
      </c>
      <c r="F38" s="87">
        <f t="shared" si="4"/>
        <v>170640.79500000001</v>
      </c>
      <c r="G38" s="87">
        <f t="shared" si="4"/>
        <v>126125.80500000001</v>
      </c>
      <c r="H38" s="87">
        <f t="shared" si="4"/>
        <v>126125.80500000001</v>
      </c>
      <c r="I38" s="87">
        <f t="shared" si="4"/>
        <v>126125.80500000001</v>
      </c>
      <c r="J38" s="87">
        <f t="shared" si="4"/>
        <v>126125.80500000001</v>
      </c>
      <c r="K38" s="87">
        <f t="shared" si="4"/>
        <v>126125.80500000001</v>
      </c>
      <c r="L38" s="87">
        <f t="shared" si="4"/>
        <v>126125.80500000001</v>
      </c>
      <c r="M38" s="87">
        <f t="shared" si="4"/>
        <v>126125.80500000001</v>
      </c>
      <c r="N38" s="87">
        <f t="shared" si="4"/>
        <v>126125.80500000001</v>
      </c>
      <c r="O38" s="87">
        <f t="shared" si="4"/>
        <v>126125.80500000001</v>
      </c>
      <c r="P38" s="87">
        <f t="shared" si="4"/>
        <v>126125.80500000001</v>
      </c>
      <c r="Q38" s="87">
        <f t="shared" si="4"/>
        <v>51934.155000000006</v>
      </c>
    </row>
    <row r="39" spans="1:17" ht="15" x14ac:dyDescent="0.25">
      <c r="A39" s="7">
        <v>3074036</v>
      </c>
      <c r="B39" s="37" t="s">
        <v>214</v>
      </c>
      <c r="C39" s="42">
        <f t="shared" si="1"/>
        <v>857871</v>
      </c>
      <c r="D39" s="42">
        <v>17838</v>
      </c>
      <c r="E39" s="42">
        <v>875709</v>
      </c>
      <c r="F39" s="87">
        <f t="shared" ref="F39:Q48" si="5">$E39*F$7</f>
        <v>100706.535</v>
      </c>
      <c r="G39" s="87">
        <f t="shared" si="5"/>
        <v>74435.264999999999</v>
      </c>
      <c r="H39" s="87">
        <f t="shared" si="5"/>
        <v>74435.264999999999</v>
      </c>
      <c r="I39" s="87">
        <f t="shared" si="5"/>
        <v>74435.264999999999</v>
      </c>
      <c r="J39" s="87">
        <f t="shared" si="5"/>
        <v>74435.264999999999</v>
      </c>
      <c r="K39" s="87">
        <f t="shared" si="5"/>
        <v>74435.264999999999</v>
      </c>
      <c r="L39" s="87">
        <f t="shared" si="5"/>
        <v>74435.264999999999</v>
      </c>
      <c r="M39" s="87">
        <f t="shared" si="5"/>
        <v>74435.264999999999</v>
      </c>
      <c r="N39" s="87">
        <f t="shared" si="5"/>
        <v>74435.264999999999</v>
      </c>
      <c r="O39" s="87">
        <f t="shared" si="5"/>
        <v>74435.264999999999</v>
      </c>
      <c r="P39" s="87">
        <f t="shared" si="5"/>
        <v>74435.264999999999</v>
      </c>
      <c r="Q39" s="87">
        <f t="shared" si="5"/>
        <v>30649.815000000002</v>
      </c>
    </row>
    <row r="40" spans="1:17" ht="15" x14ac:dyDescent="0.25">
      <c r="A40" s="7">
        <v>3074031</v>
      </c>
      <c r="B40" s="37" t="s">
        <v>215</v>
      </c>
      <c r="C40" s="42">
        <f t="shared" si="1"/>
        <v>0</v>
      </c>
      <c r="D40" s="42">
        <v>0</v>
      </c>
      <c r="E40" s="42">
        <v>0</v>
      </c>
      <c r="F40" s="87">
        <f t="shared" si="5"/>
        <v>0</v>
      </c>
      <c r="G40" s="87">
        <f t="shared" si="5"/>
        <v>0</v>
      </c>
      <c r="H40" s="87">
        <f t="shared" si="5"/>
        <v>0</v>
      </c>
      <c r="I40" s="87">
        <f t="shared" si="5"/>
        <v>0</v>
      </c>
      <c r="J40" s="87">
        <f t="shared" si="5"/>
        <v>0</v>
      </c>
      <c r="K40" s="87">
        <f t="shared" si="5"/>
        <v>0</v>
      </c>
      <c r="L40" s="87">
        <f t="shared" si="5"/>
        <v>0</v>
      </c>
      <c r="M40" s="87">
        <f t="shared" si="5"/>
        <v>0</v>
      </c>
      <c r="N40" s="87">
        <f t="shared" si="5"/>
        <v>0</v>
      </c>
      <c r="O40" s="87">
        <f t="shared" si="5"/>
        <v>0</v>
      </c>
      <c r="P40" s="87">
        <f t="shared" si="5"/>
        <v>0</v>
      </c>
      <c r="Q40" s="87">
        <f t="shared" si="5"/>
        <v>0</v>
      </c>
    </row>
    <row r="41" spans="1:17" ht="15" x14ac:dyDescent="0.25">
      <c r="A41" s="7">
        <v>3072180</v>
      </c>
      <c r="B41" s="37" t="s">
        <v>216</v>
      </c>
      <c r="C41" s="42">
        <f t="shared" si="1"/>
        <v>0</v>
      </c>
      <c r="D41" s="42">
        <v>0</v>
      </c>
      <c r="E41" s="42">
        <v>0</v>
      </c>
      <c r="F41" s="87">
        <f t="shared" si="5"/>
        <v>0</v>
      </c>
      <c r="G41" s="87">
        <f t="shared" si="5"/>
        <v>0</v>
      </c>
      <c r="H41" s="87">
        <f t="shared" si="5"/>
        <v>0</v>
      </c>
      <c r="I41" s="87">
        <f t="shared" si="5"/>
        <v>0</v>
      </c>
      <c r="J41" s="87">
        <f t="shared" si="5"/>
        <v>0</v>
      </c>
      <c r="K41" s="87">
        <f t="shared" si="5"/>
        <v>0</v>
      </c>
      <c r="L41" s="87">
        <f t="shared" si="5"/>
        <v>0</v>
      </c>
      <c r="M41" s="87">
        <f t="shared" si="5"/>
        <v>0</v>
      </c>
      <c r="N41" s="87">
        <f t="shared" si="5"/>
        <v>0</v>
      </c>
      <c r="O41" s="87">
        <f t="shared" si="5"/>
        <v>0</v>
      </c>
      <c r="P41" s="87">
        <f t="shared" si="5"/>
        <v>0</v>
      </c>
      <c r="Q41" s="87">
        <f t="shared" si="5"/>
        <v>0</v>
      </c>
    </row>
    <row r="42" spans="1:17" ht="15" x14ac:dyDescent="0.25">
      <c r="A42" s="7">
        <v>3072167</v>
      </c>
      <c r="B42" s="37" t="s">
        <v>217</v>
      </c>
      <c r="C42" s="42">
        <f t="shared" si="1"/>
        <v>0</v>
      </c>
      <c r="D42" s="42">
        <v>0</v>
      </c>
      <c r="E42" s="42">
        <v>0</v>
      </c>
      <c r="F42" s="87">
        <f t="shared" si="5"/>
        <v>0</v>
      </c>
      <c r="G42" s="87">
        <f t="shared" si="5"/>
        <v>0</v>
      </c>
      <c r="H42" s="87">
        <f t="shared" si="5"/>
        <v>0</v>
      </c>
      <c r="I42" s="87">
        <f t="shared" si="5"/>
        <v>0</v>
      </c>
      <c r="J42" s="87">
        <f t="shared" si="5"/>
        <v>0</v>
      </c>
      <c r="K42" s="87">
        <f t="shared" si="5"/>
        <v>0</v>
      </c>
      <c r="L42" s="87">
        <f t="shared" si="5"/>
        <v>0</v>
      </c>
      <c r="M42" s="87">
        <f t="shared" si="5"/>
        <v>0</v>
      </c>
      <c r="N42" s="87">
        <f t="shared" si="5"/>
        <v>0</v>
      </c>
      <c r="O42" s="87">
        <f t="shared" si="5"/>
        <v>0</v>
      </c>
      <c r="P42" s="87">
        <f t="shared" si="5"/>
        <v>0</v>
      </c>
      <c r="Q42" s="87">
        <f t="shared" si="5"/>
        <v>0</v>
      </c>
    </row>
    <row r="43" spans="1:17" ht="15" x14ac:dyDescent="0.25">
      <c r="A43" s="7">
        <v>3072168</v>
      </c>
      <c r="B43" s="37" t="s">
        <v>218</v>
      </c>
      <c r="C43" s="42">
        <f t="shared" si="1"/>
        <v>0</v>
      </c>
      <c r="D43" s="42">
        <v>0</v>
      </c>
      <c r="E43" s="42">
        <v>0</v>
      </c>
      <c r="F43" s="87">
        <f t="shared" si="5"/>
        <v>0</v>
      </c>
      <c r="G43" s="87">
        <f t="shared" si="5"/>
        <v>0</v>
      </c>
      <c r="H43" s="87">
        <f t="shared" si="5"/>
        <v>0</v>
      </c>
      <c r="I43" s="87">
        <f t="shared" si="5"/>
        <v>0</v>
      </c>
      <c r="J43" s="87">
        <f t="shared" si="5"/>
        <v>0</v>
      </c>
      <c r="K43" s="87">
        <f t="shared" si="5"/>
        <v>0</v>
      </c>
      <c r="L43" s="87">
        <f t="shared" si="5"/>
        <v>0</v>
      </c>
      <c r="M43" s="87">
        <f t="shared" si="5"/>
        <v>0</v>
      </c>
      <c r="N43" s="87">
        <f t="shared" si="5"/>
        <v>0</v>
      </c>
      <c r="O43" s="87">
        <f t="shared" si="5"/>
        <v>0</v>
      </c>
      <c r="P43" s="87">
        <f t="shared" si="5"/>
        <v>0</v>
      </c>
      <c r="Q43" s="87">
        <f t="shared" si="5"/>
        <v>0</v>
      </c>
    </row>
    <row r="44" spans="1:17" ht="15" x14ac:dyDescent="0.25">
      <c r="A44" s="7">
        <v>3072187</v>
      </c>
      <c r="B44" s="37" t="s">
        <v>219</v>
      </c>
      <c r="C44" s="42">
        <f t="shared" si="1"/>
        <v>0</v>
      </c>
      <c r="D44" s="42">
        <v>0</v>
      </c>
      <c r="E44" s="42">
        <v>0</v>
      </c>
      <c r="F44" s="87">
        <f t="shared" si="5"/>
        <v>0</v>
      </c>
      <c r="G44" s="87">
        <f t="shared" si="5"/>
        <v>0</v>
      </c>
      <c r="H44" s="87">
        <f t="shared" si="5"/>
        <v>0</v>
      </c>
      <c r="I44" s="87">
        <f t="shared" si="5"/>
        <v>0</v>
      </c>
      <c r="J44" s="87">
        <f t="shared" si="5"/>
        <v>0</v>
      </c>
      <c r="K44" s="87">
        <f t="shared" si="5"/>
        <v>0</v>
      </c>
      <c r="L44" s="87">
        <f t="shared" si="5"/>
        <v>0</v>
      </c>
      <c r="M44" s="87">
        <f t="shared" si="5"/>
        <v>0</v>
      </c>
      <c r="N44" s="87">
        <f t="shared" si="5"/>
        <v>0</v>
      </c>
      <c r="O44" s="87">
        <f t="shared" si="5"/>
        <v>0</v>
      </c>
      <c r="P44" s="87">
        <f t="shared" si="5"/>
        <v>0</v>
      </c>
      <c r="Q44" s="87">
        <f t="shared" si="5"/>
        <v>0</v>
      </c>
    </row>
    <row r="45" spans="1:17" ht="15" x14ac:dyDescent="0.25">
      <c r="A45" s="7">
        <v>3071007</v>
      </c>
      <c r="B45" s="37" t="s">
        <v>220</v>
      </c>
      <c r="C45" s="42">
        <f t="shared" si="1"/>
        <v>0</v>
      </c>
      <c r="D45" s="42">
        <v>0</v>
      </c>
      <c r="E45" s="42">
        <v>0</v>
      </c>
      <c r="F45" s="87">
        <f t="shared" si="5"/>
        <v>0</v>
      </c>
      <c r="G45" s="87">
        <f t="shared" si="5"/>
        <v>0</v>
      </c>
      <c r="H45" s="87">
        <f t="shared" si="5"/>
        <v>0</v>
      </c>
      <c r="I45" s="87">
        <f t="shared" si="5"/>
        <v>0</v>
      </c>
      <c r="J45" s="87">
        <f t="shared" si="5"/>
        <v>0</v>
      </c>
      <c r="K45" s="87">
        <f t="shared" si="5"/>
        <v>0</v>
      </c>
      <c r="L45" s="87">
        <f t="shared" si="5"/>
        <v>0</v>
      </c>
      <c r="M45" s="87">
        <f t="shared" si="5"/>
        <v>0</v>
      </c>
      <c r="N45" s="87">
        <f t="shared" si="5"/>
        <v>0</v>
      </c>
      <c r="O45" s="87">
        <f t="shared" si="5"/>
        <v>0</v>
      </c>
      <c r="P45" s="87">
        <f t="shared" si="5"/>
        <v>0</v>
      </c>
      <c r="Q45" s="87">
        <f t="shared" si="5"/>
        <v>0</v>
      </c>
    </row>
    <row r="46" spans="1:17" ht="15" x14ac:dyDescent="0.25">
      <c r="A46" s="7">
        <v>3075401</v>
      </c>
      <c r="B46" s="37" t="s">
        <v>221</v>
      </c>
      <c r="C46" s="42">
        <f t="shared" si="1"/>
        <v>2917675</v>
      </c>
      <c r="D46" s="42">
        <v>88610</v>
      </c>
      <c r="E46" s="42">
        <v>3006285</v>
      </c>
      <c r="F46" s="87">
        <f t="shared" si="5"/>
        <v>345722.77500000002</v>
      </c>
      <c r="G46" s="87">
        <f t="shared" si="5"/>
        <v>255534.22500000001</v>
      </c>
      <c r="H46" s="87">
        <f t="shared" si="5"/>
        <v>255534.22500000001</v>
      </c>
      <c r="I46" s="87">
        <f t="shared" si="5"/>
        <v>255534.22500000001</v>
      </c>
      <c r="J46" s="87">
        <f t="shared" si="5"/>
        <v>255534.22500000001</v>
      </c>
      <c r="K46" s="87">
        <f t="shared" si="5"/>
        <v>255534.22500000001</v>
      </c>
      <c r="L46" s="87">
        <f t="shared" si="5"/>
        <v>255534.22500000001</v>
      </c>
      <c r="M46" s="87">
        <f t="shared" si="5"/>
        <v>255534.22500000001</v>
      </c>
      <c r="N46" s="87">
        <f t="shared" si="5"/>
        <v>255534.22500000001</v>
      </c>
      <c r="O46" s="87">
        <f t="shared" si="5"/>
        <v>255534.22500000001</v>
      </c>
      <c r="P46" s="87">
        <f t="shared" si="5"/>
        <v>255534.22500000001</v>
      </c>
      <c r="Q46" s="87">
        <f t="shared" si="5"/>
        <v>105219.97500000001</v>
      </c>
    </row>
    <row r="47" spans="1:17" ht="15" x14ac:dyDescent="0.25">
      <c r="A47" s="7">
        <v>3072169</v>
      </c>
      <c r="B47" s="37" t="s">
        <v>222</v>
      </c>
      <c r="C47" s="42">
        <f t="shared" si="1"/>
        <v>0</v>
      </c>
      <c r="D47" s="42">
        <v>0</v>
      </c>
      <c r="E47" s="42">
        <v>0</v>
      </c>
      <c r="F47" s="87">
        <f t="shared" si="5"/>
        <v>0</v>
      </c>
      <c r="G47" s="87">
        <f t="shared" si="5"/>
        <v>0</v>
      </c>
      <c r="H47" s="87">
        <f t="shared" si="5"/>
        <v>0</v>
      </c>
      <c r="I47" s="87">
        <f t="shared" si="5"/>
        <v>0</v>
      </c>
      <c r="J47" s="87">
        <f t="shared" si="5"/>
        <v>0</v>
      </c>
      <c r="K47" s="87">
        <f t="shared" si="5"/>
        <v>0</v>
      </c>
      <c r="L47" s="87">
        <f t="shared" si="5"/>
        <v>0</v>
      </c>
      <c r="M47" s="87">
        <f t="shared" si="5"/>
        <v>0</v>
      </c>
      <c r="N47" s="87">
        <f t="shared" si="5"/>
        <v>0</v>
      </c>
      <c r="O47" s="87">
        <f t="shared" si="5"/>
        <v>0</v>
      </c>
      <c r="P47" s="87">
        <f t="shared" si="5"/>
        <v>0</v>
      </c>
      <c r="Q47" s="87">
        <f t="shared" si="5"/>
        <v>0</v>
      </c>
    </row>
    <row r="48" spans="1:17" ht="15" x14ac:dyDescent="0.25">
      <c r="A48" s="7">
        <v>3071002</v>
      </c>
      <c r="B48" s="37" t="s">
        <v>223</v>
      </c>
      <c r="C48" s="42">
        <f t="shared" si="1"/>
        <v>0</v>
      </c>
      <c r="D48" s="42">
        <v>0</v>
      </c>
      <c r="E48" s="42">
        <v>0</v>
      </c>
      <c r="F48" s="87">
        <f t="shared" si="5"/>
        <v>0</v>
      </c>
      <c r="G48" s="87">
        <f t="shared" si="5"/>
        <v>0</v>
      </c>
      <c r="H48" s="87">
        <f t="shared" si="5"/>
        <v>0</v>
      </c>
      <c r="I48" s="87">
        <f t="shared" si="5"/>
        <v>0</v>
      </c>
      <c r="J48" s="87">
        <f t="shared" si="5"/>
        <v>0</v>
      </c>
      <c r="K48" s="87">
        <f t="shared" si="5"/>
        <v>0</v>
      </c>
      <c r="L48" s="87">
        <f t="shared" si="5"/>
        <v>0</v>
      </c>
      <c r="M48" s="87">
        <f t="shared" si="5"/>
        <v>0</v>
      </c>
      <c r="N48" s="87">
        <f t="shared" si="5"/>
        <v>0</v>
      </c>
      <c r="O48" s="87">
        <f t="shared" si="5"/>
        <v>0</v>
      </c>
      <c r="P48" s="87">
        <f t="shared" si="5"/>
        <v>0</v>
      </c>
      <c r="Q48" s="87">
        <f t="shared" si="5"/>
        <v>0</v>
      </c>
    </row>
    <row r="49" spans="1:17" ht="15" x14ac:dyDescent="0.25">
      <c r="A49" s="7">
        <v>3072150</v>
      </c>
      <c r="B49" s="37" t="s">
        <v>224</v>
      </c>
      <c r="C49" s="42">
        <f t="shared" si="1"/>
        <v>0</v>
      </c>
      <c r="D49" s="42">
        <v>0</v>
      </c>
      <c r="E49" s="42">
        <v>0</v>
      </c>
      <c r="F49" s="87">
        <f t="shared" ref="F49:Q58" si="6">$E49*F$7</f>
        <v>0</v>
      </c>
      <c r="G49" s="87">
        <f t="shared" si="6"/>
        <v>0</v>
      </c>
      <c r="H49" s="87">
        <f t="shared" si="6"/>
        <v>0</v>
      </c>
      <c r="I49" s="87">
        <f t="shared" si="6"/>
        <v>0</v>
      </c>
      <c r="J49" s="87">
        <f t="shared" si="6"/>
        <v>0</v>
      </c>
      <c r="K49" s="87">
        <f t="shared" si="6"/>
        <v>0</v>
      </c>
      <c r="L49" s="87">
        <f t="shared" si="6"/>
        <v>0</v>
      </c>
      <c r="M49" s="87">
        <f t="shared" si="6"/>
        <v>0</v>
      </c>
      <c r="N49" s="87">
        <f t="shared" si="6"/>
        <v>0</v>
      </c>
      <c r="O49" s="87">
        <f t="shared" si="6"/>
        <v>0</v>
      </c>
      <c r="P49" s="87">
        <f t="shared" si="6"/>
        <v>0</v>
      </c>
      <c r="Q49" s="87">
        <f t="shared" si="6"/>
        <v>0</v>
      </c>
    </row>
    <row r="50" spans="1:17" ht="15" x14ac:dyDescent="0.25">
      <c r="A50" s="7">
        <v>3072184</v>
      </c>
      <c r="B50" s="37" t="s">
        <v>225</v>
      </c>
      <c r="C50" s="42">
        <f t="shared" si="1"/>
        <v>0</v>
      </c>
      <c r="D50" s="42">
        <v>0</v>
      </c>
      <c r="E50" s="42">
        <v>0</v>
      </c>
      <c r="F50" s="87">
        <f t="shared" si="6"/>
        <v>0</v>
      </c>
      <c r="G50" s="87">
        <f t="shared" si="6"/>
        <v>0</v>
      </c>
      <c r="H50" s="87">
        <f t="shared" si="6"/>
        <v>0</v>
      </c>
      <c r="I50" s="87">
        <f t="shared" si="6"/>
        <v>0</v>
      </c>
      <c r="J50" s="87">
        <f t="shared" si="6"/>
        <v>0</v>
      </c>
      <c r="K50" s="87">
        <f t="shared" si="6"/>
        <v>0</v>
      </c>
      <c r="L50" s="87">
        <f t="shared" si="6"/>
        <v>0</v>
      </c>
      <c r="M50" s="87">
        <f t="shared" si="6"/>
        <v>0</v>
      </c>
      <c r="N50" s="87">
        <f t="shared" si="6"/>
        <v>0</v>
      </c>
      <c r="O50" s="87">
        <f t="shared" si="6"/>
        <v>0</v>
      </c>
      <c r="P50" s="87">
        <f t="shared" si="6"/>
        <v>0</v>
      </c>
      <c r="Q50" s="87">
        <f t="shared" si="6"/>
        <v>0</v>
      </c>
    </row>
    <row r="51" spans="1:17" ht="15" x14ac:dyDescent="0.25">
      <c r="A51" s="7">
        <v>3072170</v>
      </c>
      <c r="B51" s="37" t="s">
        <v>226</v>
      </c>
      <c r="C51" s="42">
        <f t="shared" si="1"/>
        <v>0</v>
      </c>
      <c r="D51" s="42">
        <v>0</v>
      </c>
      <c r="E51" s="42">
        <v>0</v>
      </c>
      <c r="F51" s="87">
        <f t="shared" si="6"/>
        <v>0</v>
      </c>
      <c r="G51" s="87">
        <f t="shared" si="6"/>
        <v>0</v>
      </c>
      <c r="H51" s="87">
        <f t="shared" si="6"/>
        <v>0</v>
      </c>
      <c r="I51" s="87">
        <f t="shared" si="6"/>
        <v>0</v>
      </c>
      <c r="J51" s="87">
        <f t="shared" si="6"/>
        <v>0</v>
      </c>
      <c r="K51" s="87">
        <f t="shared" si="6"/>
        <v>0</v>
      </c>
      <c r="L51" s="87">
        <f t="shared" si="6"/>
        <v>0</v>
      </c>
      <c r="M51" s="87">
        <f t="shared" si="6"/>
        <v>0</v>
      </c>
      <c r="N51" s="87">
        <f t="shared" si="6"/>
        <v>0</v>
      </c>
      <c r="O51" s="87">
        <f t="shared" si="6"/>
        <v>0</v>
      </c>
      <c r="P51" s="87">
        <f t="shared" si="6"/>
        <v>0</v>
      </c>
      <c r="Q51" s="87">
        <f t="shared" si="6"/>
        <v>0</v>
      </c>
    </row>
    <row r="52" spans="1:17" ht="15" x14ac:dyDescent="0.25">
      <c r="A52" s="7">
        <v>3071003</v>
      </c>
      <c r="B52" s="37" t="s">
        <v>227</v>
      </c>
      <c r="C52" s="42">
        <f t="shared" si="1"/>
        <v>0</v>
      </c>
      <c r="D52" s="42">
        <v>0</v>
      </c>
      <c r="E52" s="42">
        <v>0</v>
      </c>
      <c r="F52" s="87">
        <f t="shared" si="6"/>
        <v>0</v>
      </c>
      <c r="G52" s="87">
        <f t="shared" si="6"/>
        <v>0</v>
      </c>
      <c r="H52" s="87">
        <f t="shared" si="6"/>
        <v>0</v>
      </c>
      <c r="I52" s="87">
        <f t="shared" si="6"/>
        <v>0</v>
      </c>
      <c r="J52" s="87">
        <f t="shared" si="6"/>
        <v>0</v>
      </c>
      <c r="K52" s="87">
        <f t="shared" si="6"/>
        <v>0</v>
      </c>
      <c r="L52" s="87">
        <f t="shared" si="6"/>
        <v>0</v>
      </c>
      <c r="M52" s="87">
        <f t="shared" si="6"/>
        <v>0</v>
      </c>
      <c r="N52" s="87">
        <f t="shared" si="6"/>
        <v>0</v>
      </c>
      <c r="O52" s="87">
        <f t="shared" si="6"/>
        <v>0</v>
      </c>
      <c r="P52" s="87">
        <f t="shared" si="6"/>
        <v>0</v>
      </c>
      <c r="Q52" s="87">
        <f t="shared" si="6"/>
        <v>0</v>
      </c>
    </row>
    <row r="53" spans="1:17" ht="15" x14ac:dyDescent="0.25">
      <c r="A53" s="7">
        <v>3072151</v>
      </c>
      <c r="B53" s="37" t="s">
        <v>228</v>
      </c>
      <c r="C53" s="42">
        <f t="shared" si="1"/>
        <v>0</v>
      </c>
      <c r="D53" s="42">
        <v>0</v>
      </c>
      <c r="E53" s="42">
        <v>0</v>
      </c>
      <c r="F53" s="87">
        <f t="shared" si="6"/>
        <v>0</v>
      </c>
      <c r="G53" s="87">
        <f t="shared" si="6"/>
        <v>0</v>
      </c>
      <c r="H53" s="87">
        <f t="shared" si="6"/>
        <v>0</v>
      </c>
      <c r="I53" s="87">
        <f t="shared" si="6"/>
        <v>0</v>
      </c>
      <c r="J53" s="87">
        <f t="shared" si="6"/>
        <v>0</v>
      </c>
      <c r="K53" s="87">
        <f t="shared" si="6"/>
        <v>0</v>
      </c>
      <c r="L53" s="87">
        <f t="shared" si="6"/>
        <v>0</v>
      </c>
      <c r="M53" s="87">
        <f t="shared" si="6"/>
        <v>0</v>
      </c>
      <c r="N53" s="87">
        <f t="shared" si="6"/>
        <v>0</v>
      </c>
      <c r="O53" s="87">
        <f t="shared" si="6"/>
        <v>0</v>
      </c>
      <c r="P53" s="87">
        <f t="shared" si="6"/>
        <v>0</v>
      </c>
      <c r="Q53" s="87">
        <f t="shared" si="6"/>
        <v>0</v>
      </c>
    </row>
    <row r="54" spans="1:17" ht="15" x14ac:dyDescent="0.25">
      <c r="A54" s="7">
        <v>3072000</v>
      </c>
      <c r="B54" s="37" t="s">
        <v>229</v>
      </c>
      <c r="C54" s="42">
        <f t="shared" si="1"/>
        <v>0</v>
      </c>
      <c r="D54" s="42">
        <v>0</v>
      </c>
      <c r="E54" s="42">
        <v>0</v>
      </c>
      <c r="F54" s="87">
        <f t="shared" si="6"/>
        <v>0</v>
      </c>
      <c r="G54" s="87">
        <f t="shared" si="6"/>
        <v>0</v>
      </c>
      <c r="H54" s="87">
        <f t="shared" si="6"/>
        <v>0</v>
      </c>
      <c r="I54" s="87">
        <f t="shared" si="6"/>
        <v>0</v>
      </c>
      <c r="J54" s="87">
        <f t="shared" si="6"/>
        <v>0</v>
      </c>
      <c r="K54" s="87">
        <f t="shared" si="6"/>
        <v>0</v>
      </c>
      <c r="L54" s="87">
        <f t="shared" si="6"/>
        <v>0</v>
      </c>
      <c r="M54" s="87">
        <f t="shared" si="6"/>
        <v>0</v>
      </c>
      <c r="N54" s="87">
        <f t="shared" si="6"/>
        <v>0</v>
      </c>
      <c r="O54" s="87">
        <f t="shared" si="6"/>
        <v>0</v>
      </c>
      <c r="P54" s="87">
        <f t="shared" si="6"/>
        <v>0</v>
      </c>
      <c r="Q54" s="87">
        <f t="shared" si="6"/>
        <v>0</v>
      </c>
    </row>
    <row r="55" spans="1:17" ht="15" x14ac:dyDescent="0.25">
      <c r="A55" s="7">
        <v>3072171</v>
      </c>
      <c r="B55" s="37" t="s">
        <v>230</v>
      </c>
      <c r="C55" s="42">
        <f t="shared" si="1"/>
        <v>0</v>
      </c>
      <c r="D55" s="42">
        <v>0</v>
      </c>
      <c r="E55" s="42">
        <v>0</v>
      </c>
      <c r="F55" s="87">
        <f t="shared" si="6"/>
        <v>0</v>
      </c>
      <c r="G55" s="87">
        <f t="shared" si="6"/>
        <v>0</v>
      </c>
      <c r="H55" s="87">
        <f t="shared" si="6"/>
        <v>0</v>
      </c>
      <c r="I55" s="87">
        <f t="shared" si="6"/>
        <v>0</v>
      </c>
      <c r="J55" s="87">
        <f t="shared" si="6"/>
        <v>0</v>
      </c>
      <c r="K55" s="87">
        <f t="shared" si="6"/>
        <v>0</v>
      </c>
      <c r="L55" s="87">
        <f t="shared" si="6"/>
        <v>0</v>
      </c>
      <c r="M55" s="87">
        <f t="shared" si="6"/>
        <v>0</v>
      </c>
      <c r="N55" s="87">
        <f t="shared" si="6"/>
        <v>0</v>
      </c>
      <c r="O55" s="87">
        <f t="shared" si="6"/>
        <v>0</v>
      </c>
      <c r="P55" s="87">
        <f t="shared" si="6"/>
        <v>0</v>
      </c>
      <c r="Q55" s="87">
        <f t="shared" si="6"/>
        <v>0</v>
      </c>
    </row>
    <row r="56" spans="1:17" ht="15" x14ac:dyDescent="0.25">
      <c r="A56" s="7">
        <v>3077012</v>
      </c>
      <c r="B56" s="37" t="s">
        <v>231</v>
      </c>
      <c r="C56" s="42">
        <f t="shared" si="1"/>
        <v>10000</v>
      </c>
      <c r="D56" s="42">
        <v>500</v>
      </c>
      <c r="E56" s="42">
        <v>10500</v>
      </c>
      <c r="F56" s="87">
        <f>$D56*F$7</f>
        <v>57.5</v>
      </c>
      <c r="G56" s="87">
        <f t="shared" ref="G56:Q56" si="7">$D56*G$7</f>
        <v>42.5</v>
      </c>
      <c r="H56" s="87">
        <f t="shared" si="7"/>
        <v>42.5</v>
      </c>
      <c r="I56" s="87">
        <f t="shared" si="7"/>
        <v>42.5</v>
      </c>
      <c r="J56" s="87">
        <f t="shared" si="7"/>
        <v>42.5</v>
      </c>
      <c r="K56" s="87">
        <f t="shared" si="7"/>
        <v>42.5</v>
      </c>
      <c r="L56" s="87">
        <f t="shared" si="7"/>
        <v>42.5</v>
      </c>
      <c r="M56" s="87">
        <f t="shared" si="7"/>
        <v>42.5</v>
      </c>
      <c r="N56" s="87">
        <f t="shared" si="7"/>
        <v>42.5</v>
      </c>
      <c r="O56" s="87">
        <f t="shared" si="7"/>
        <v>42.5</v>
      </c>
      <c r="P56" s="87">
        <f t="shared" si="7"/>
        <v>42.5</v>
      </c>
      <c r="Q56" s="87">
        <f t="shared" si="7"/>
        <v>17.5</v>
      </c>
    </row>
    <row r="57" spans="1:17" ht="15" x14ac:dyDescent="0.25">
      <c r="A57" s="7">
        <v>3072153</v>
      </c>
      <c r="B57" s="37" t="s">
        <v>232</v>
      </c>
      <c r="C57" s="42">
        <f t="shared" si="1"/>
        <v>0</v>
      </c>
      <c r="D57" s="42">
        <v>0</v>
      </c>
      <c r="E57" s="42">
        <v>0</v>
      </c>
      <c r="F57" s="87">
        <f t="shared" si="6"/>
        <v>0</v>
      </c>
      <c r="G57" s="87">
        <f t="shared" si="6"/>
        <v>0</v>
      </c>
      <c r="H57" s="87">
        <f t="shared" si="6"/>
        <v>0</v>
      </c>
      <c r="I57" s="87">
        <f t="shared" si="6"/>
        <v>0</v>
      </c>
      <c r="J57" s="87">
        <f t="shared" si="6"/>
        <v>0</v>
      </c>
      <c r="K57" s="87">
        <f t="shared" si="6"/>
        <v>0</v>
      </c>
      <c r="L57" s="87">
        <f t="shared" si="6"/>
        <v>0</v>
      </c>
      <c r="M57" s="87">
        <f t="shared" si="6"/>
        <v>0</v>
      </c>
      <c r="N57" s="87">
        <f t="shared" si="6"/>
        <v>0</v>
      </c>
      <c r="O57" s="87">
        <f t="shared" si="6"/>
        <v>0</v>
      </c>
      <c r="P57" s="87">
        <f t="shared" si="6"/>
        <v>0</v>
      </c>
      <c r="Q57" s="87">
        <f t="shared" si="6"/>
        <v>0</v>
      </c>
    </row>
    <row r="58" spans="1:17" ht="15" x14ac:dyDescent="0.25">
      <c r="A58" s="7">
        <v>3072173</v>
      </c>
      <c r="B58" s="37" t="s">
        <v>233</v>
      </c>
      <c r="C58" s="42">
        <f t="shared" si="1"/>
        <v>0</v>
      </c>
      <c r="D58" s="42">
        <v>0</v>
      </c>
      <c r="E58" s="42">
        <v>0</v>
      </c>
      <c r="F58" s="87">
        <f t="shared" si="6"/>
        <v>0</v>
      </c>
      <c r="G58" s="87">
        <f t="shared" si="6"/>
        <v>0</v>
      </c>
      <c r="H58" s="87">
        <f t="shared" si="6"/>
        <v>0</v>
      </c>
      <c r="I58" s="87">
        <f t="shared" si="6"/>
        <v>0</v>
      </c>
      <c r="J58" s="87">
        <f t="shared" si="6"/>
        <v>0</v>
      </c>
      <c r="K58" s="87">
        <f t="shared" si="6"/>
        <v>0</v>
      </c>
      <c r="L58" s="87">
        <f t="shared" si="6"/>
        <v>0</v>
      </c>
      <c r="M58" s="87">
        <f t="shared" si="6"/>
        <v>0</v>
      </c>
      <c r="N58" s="87">
        <f t="shared" si="6"/>
        <v>0</v>
      </c>
      <c r="O58" s="87">
        <f t="shared" si="6"/>
        <v>0</v>
      </c>
      <c r="P58" s="87">
        <f t="shared" si="6"/>
        <v>0</v>
      </c>
      <c r="Q58" s="87">
        <f t="shared" si="6"/>
        <v>0</v>
      </c>
    </row>
    <row r="59" spans="1:17" ht="15" x14ac:dyDescent="0.25">
      <c r="A59" s="7">
        <v>3072174</v>
      </c>
      <c r="B59" s="37" t="s">
        <v>234</v>
      </c>
      <c r="C59" s="42">
        <f t="shared" si="1"/>
        <v>0</v>
      </c>
      <c r="D59" s="42">
        <v>0</v>
      </c>
      <c r="E59" s="42">
        <v>0</v>
      </c>
      <c r="F59" s="87">
        <f t="shared" ref="F59:Q68" si="8">$E59*F$7</f>
        <v>0</v>
      </c>
      <c r="G59" s="87">
        <f t="shared" si="8"/>
        <v>0</v>
      </c>
      <c r="H59" s="87">
        <f t="shared" si="8"/>
        <v>0</v>
      </c>
      <c r="I59" s="87">
        <f t="shared" si="8"/>
        <v>0</v>
      </c>
      <c r="J59" s="87">
        <f t="shared" si="8"/>
        <v>0</v>
      </c>
      <c r="K59" s="87">
        <f t="shared" si="8"/>
        <v>0</v>
      </c>
      <c r="L59" s="87">
        <f t="shared" si="8"/>
        <v>0</v>
      </c>
      <c r="M59" s="87">
        <f t="shared" si="8"/>
        <v>0</v>
      </c>
      <c r="N59" s="87">
        <f t="shared" si="8"/>
        <v>0</v>
      </c>
      <c r="O59" s="87">
        <f t="shared" si="8"/>
        <v>0</v>
      </c>
      <c r="P59" s="87">
        <f t="shared" si="8"/>
        <v>0</v>
      </c>
      <c r="Q59" s="87">
        <f t="shared" si="8"/>
        <v>0</v>
      </c>
    </row>
    <row r="60" spans="1:17" ht="15" x14ac:dyDescent="0.25">
      <c r="A60" s="7">
        <v>3077010</v>
      </c>
      <c r="B60" s="37" t="s">
        <v>235</v>
      </c>
      <c r="C60" s="42">
        <f t="shared" si="1"/>
        <v>0</v>
      </c>
      <c r="D60" s="42">
        <v>0</v>
      </c>
      <c r="E60" s="42">
        <v>0</v>
      </c>
      <c r="F60" s="87">
        <f t="shared" si="8"/>
        <v>0</v>
      </c>
      <c r="G60" s="87">
        <f t="shared" si="8"/>
        <v>0</v>
      </c>
      <c r="H60" s="87">
        <f t="shared" si="8"/>
        <v>0</v>
      </c>
      <c r="I60" s="87">
        <f t="shared" si="8"/>
        <v>0</v>
      </c>
      <c r="J60" s="87">
        <f t="shared" si="8"/>
        <v>0</v>
      </c>
      <c r="K60" s="87">
        <f t="shared" si="8"/>
        <v>0</v>
      </c>
      <c r="L60" s="87">
        <f t="shared" si="8"/>
        <v>0</v>
      </c>
      <c r="M60" s="87">
        <f t="shared" si="8"/>
        <v>0</v>
      </c>
      <c r="N60" s="87">
        <f t="shared" si="8"/>
        <v>0</v>
      </c>
      <c r="O60" s="87">
        <f t="shared" si="8"/>
        <v>0</v>
      </c>
      <c r="P60" s="87">
        <f t="shared" si="8"/>
        <v>0</v>
      </c>
      <c r="Q60" s="87">
        <f t="shared" si="8"/>
        <v>0</v>
      </c>
    </row>
    <row r="61" spans="1:17" ht="15" x14ac:dyDescent="0.25">
      <c r="A61" s="7">
        <v>3071000</v>
      </c>
      <c r="B61" s="37" t="s">
        <v>236</v>
      </c>
      <c r="C61" s="42">
        <f t="shared" si="1"/>
        <v>0</v>
      </c>
      <c r="D61" s="42">
        <v>0</v>
      </c>
      <c r="E61" s="42">
        <v>0</v>
      </c>
      <c r="F61" s="87">
        <f t="shared" si="8"/>
        <v>0</v>
      </c>
      <c r="G61" s="87">
        <f t="shared" si="8"/>
        <v>0</v>
      </c>
      <c r="H61" s="87">
        <f t="shared" si="8"/>
        <v>0</v>
      </c>
      <c r="I61" s="87">
        <f t="shared" si="8"/>
        <v>0</v>
      </c>
      <c r="J61" s="87">
        <f t="shared" si="8"/>
        <v>0</v>
      </c>
      <c r="K61" s="87">
        <f t="shared" si="8"/>
        <v>0</v>
      </c>
      <c r="L61" s="87">
        <f t="shared" si="8"/>
        <v>0</v>
      </c>
      <c r="M61" s="87">
        <f t="shared" si="8"/>
        <v>0</v>
      </c>
      <c r="N61" s="87">
        <f t="shared" si="8"/>
        <v>0</v>
      </c>
      <c r="O61" s="87">
        <f t="shared" si="8"/>
        <v>0</v>
      </c>
      <c r="P61" s="87">
        <f t="shared" si="8"/>
        <v>0</v>
      </c>
      <c r="Q61" s="87">
        <f t="shared" si="8"/>
        <v>0</v>
      </c>
    </row>
    <row r="62" spans="1:17" ht="15" x14ac:dyDescent="0.25">
      <c r="A62" s="7">
        <v>3072076</v>
      </c>
      <c r="B62" s="37" t="s">
        <v>237</v>
      </c>
      <c r="C62" s="42">
        <f t="shared" si="1"/>
        <v>0</v>
      </c>
      <c r="D62" s="42">
        <v>0</v>
      </c>
      <c r="E62" s="42">
        <v>0</v>
      </c>
      <c r="F62" s="87">
        <f t="shared" si="8"/>
        <v>0</v>
      </c>
      <c r="G62" s="87">
        <f t="shared" si="8"/>
        <v>0</v>
      </c>
      <c r="H62" s="87">
        <f t="shared" si="8"/>
        <v>0</v>
      </c>
      <c r="I62" s="87">
        <f t="shared" si="8"/>
        <v>0</v>
      </c>
      <c r="J62" s="87">
        <f t="shared" si="8"/>
        <v>0</v>
      </c>
      <c r="K62" s="87">
        <f t="shared" si="8"/>
        <v>0</v>
      </c>
      <c r="L62" s="87">
        <f t="shared" si="8"/>
        <v>0</v>
      </c>
      <c r="M62" s="87">
        <f t="shared" si="8"/>
        <v>0</v>
      </c>
      <c r="N62" s="87">
        <f t="shared" si="8"/>
        <v>0</v>
      </c>
      <c r="O62" s="87">
        <f t="shared" si="8"/>
        <v>0</v>
      </c>
      <c r="P62" s="87">
        <f t="shared" si="8"/>
        <v>0</v>
      </c>
      <c r="Q62" s="87">
        <f t="shared" si="8"/>
        <v>0</v>
      </c>
    </row>
    <row r="63" spans="1:17" ht="15" x14ac:dyDescent="0.25">
      <c r="A63" s="7">
        <v>3072182</v>
      </c>
      <c r="B63" s="37" t="s">
        <v>238</v>
      </c>
      <c r="C63" s="42">
        <f t="shared" si="1"/>
        <v>0</v>
      </c>
      <c r="D63" s="42">
        <v>0</v>
      </c>
      <c r="E63" s="42">
        <v>0</v>
      </c>
      <c r="F63" s="87">
        <f t="shared" si="8"/>
        <v>0</v>
      </c>
      <c r="G63" s="87">
        <f t="shared" si="8"/>
        <v>0</v>
      </c>
      <c r="H63" s="87">
        <f t="shared" si="8"/>
        <v>0</v>
      </c>
      <c r="I63" s="87">
        <f t="shared" si="8"/>
        <v>0</v>
      </c>
      <c r="J63" s="87">
        <f t="shared" si="8"/>
        <v>0</v>
      </c>
      <c r="K63" s="87">
        <f t="shared" si="8"/>
        <v>0</v>
      </c>
      <c r="L63" s="87">
        <f t="shared" si="8"/>
        <v>0</v>
      </c>
      <c r="M63" s="87">
        <f t="shared" si="8"/>
        <v>0</v>
      </c>
      <c r="N63" s="87">
        <f t="shared" si="8"/>
        <v>0</v>
      </c>
      <c r="O63" s="87">
        <f t="shared" si="8"/>
        <v>0</v>
      </c>
      <c r="P63" s="87">
        <f t="shared" si="8"/>
        <v>0</v>
      </c>
      <c r="Q63" s="87">
        <f t="shared" si="8"/>
        <v>0</v>
      </c>
    </row>
    <row r="64" spans="1:17" ht="15" x14ac:dyDescent="0.25">
      <c r="A64" s="7">
        <v>3073500</v>
      </c>
      <c r="B64" s="37" t="s">
        <v>239</v>
      </c>
      <c r="C64" s="42">
        <f t="shared" si="1"/>
        <v>0</v>
      </c>
      <c r="D64" s="42">
        <v>0</v>
      </c>
      <c r="E64" s="42">
        <v>0</v>
      </c>
      <c r="F64" s="87">
        <f t="shared" si="8"/>
        <v>0</v>
      </c>
      <c r="G64" s="87">
        <f t="shared" si="8"/>
        <v>0</v>
      </c>
      <c r="H64" s="87">
        <f t="shared" si="8"/>
        <v>0</v>
      </c>
      <c r="I64" s="87">
        <f t="shared" si="8"/>
        <v>0</v>
      </c>
      <c r="J64" s="87">
        <f t="shared" si="8"/>
        <v>0</v>
      </c>
      <c r="K64" s="87">
        <f t="shared" si="8"/>
        <v>0</v>
      </c>
      <c r="L64" s="87">
        <f t="shared" si="8"/>
        <v>0</v>
      </c>
      <c r="M64" s="87">
        <f t="shared" si="8"/>
        <v>0</v>
      </c>
      <c r="N64" s="87">
        <f t="shared" si="8"/>
        <v>0</v>
      </c>
      <c r="O64" s="87">
        <f t="shared" si="8"/>
        <v>0</v>
      </c>
      <c r="P64" s="87">
        <f t="shared" si="8"/>
        <v>0</v>
      </c>
      <c r="Q64" s="87">
        <f t="shared" si="8"/>
        <v>0</v>
      </c>
    </row>
    <row r="65" spans="1:17" ht="15" x14ac:dyDescent="0.25">
      <c r="A65" s="7">
        <v>3073512</v>
      </c>
      <c r="B65" s="37" t="s">
        <v>240</v>
      </c>
      <c r="C65" s="42">
        <f t="shared" si="1"/>
        <v>0</v>
      </c>
      <c r="D65" s="42">
        <v>0</v>
      </c>
      <c r="E65" s="42">
        <v>0</v>
      </c>
      <c r="F65" s="87">
        <f t="shared" si="8"/>
        <v>0</v>
      </c>
      <c r="G65" s="87">
        <f t="shared" si="8"/>
        <v>0</v>
      </c>
      <c r="H65" s="87">
        <f t="shared" si="8"/>
        <v>0</v>
      </c>
      <c r="I65" s="87">
        <f t="shared" si="8"/>
        <v>0</v>
      </c>
      <c r="J65" s="87">
        <f t="shared" si="8"/>
        <v>0</v>
      </c>
      <c r="K65" s="87">
        <f t="shared" si="8"/>
        <v>0</v>
      </c>
      <c r="L65" s="87">
        <f t="shared" si="8"/>
        <v>0</v>
      </c>
      <c r="M65" s="87">
        <f t="shared" si="8"/>
        <v>0</v>
      </c>
      <c r="N65" s="87">
        <f t="shared" si="8"/>
        <v>0</v>
      </c>
      <c r="O65" s="87">
        <f t="shared" si="8"/>
        <v>0</v>
      </c>
      <c r="P65" s="87">
        <f t="shared" si="8"/>
        <v>0</v>
      </c>
      <c r="Q65" s="87">
        <f t="shared" si="8"/>
        <v>0</v>
      </c>
    </row>
    <row r="66" spans="1:17" ht="15" x14ac:dyDescent="0.25">
      <c r="A66" s="7">
        <v>3072046</v>
      </c>
      <c r="B66" s="37" t="s">
        <v>241</v>
      </c>
      <c r="C66" s="42">
        <f t="shared" si="1"/>
        <v>0</v>
      </c>
      <c r="D66" s="42">
        <v>0</v>
      </c>
      <c r="E66" s="42">
        <v>0</v>
      </c>
      <c r="F66" s="87">
        <f t="shared" si="8"/>
        <v>0</v>
      </c>
      <c r="G66" s="87">
        <f t="shared" si="8"/>
        <v>0</v>
      </c>
      <c r="H66" s="87">
        <f t="shared" si="8"/>
        <v>0</v>
      </c>
      <c r="I66" s="87">
        <f t="shared" si="8"/>
        <v>0</v>
      </c>
      <c r="J66" s="87">
        <f t="shared" si="8"/>
        <v>0</v>
      </c>
      <c r="K66" s="87">
        <f t="shared" si="8"/>
        <v>0</v>
      </c>
      <c r="L66" s="87">
        <f t="shared" si="8"/>
        <v>0</v>
      </c>
      <c r="M66" s="87">
        <f t="shared" si="8"/>
        <v>0</v>
      </c>
      <c r="N66" s="87">
        <f t="shared" si="8"/>
        <v>0</v>
      </c>
      <c r="O66" s="87">
        <f t="shared" si="8"/>
        <v>0</v>
      </c>
      <c r="P66" s="87">
        <f t="shared" si="8"/>
        <v>0</v>
      </c>
      <c r="Q66" s="87">
        <f t="shared" si="8"/>
        <v>0</v>
      </c>
    </row>
    <row r="67" spans="1:17" ht="15" x14ac:dyDescent="0.25">
      <c r="A67" s="7">
        <v>3072115</v>
      </c>
      <c r="B67" s="37" t="s">
        <v>242</v>
      </c>
      <c r="C67" s="42">
        <f t="shared" si="1"/>
        <v>0</v>
      </c>
      <c r="D67" s="42">
        <v>0</v>
      </c>
      <c r="E67" s="42">
        <v>0</v>
      </c>
      <c r="F67" s="87">
        <f t="shared" si="8"/>
        <v>0</v>
      </c>
      <c r="G67" s="87">
        <f t="shared" si="8"/>
        <v>0</v>
      </c>
      <c r="H67" s="87">
        <f t="shared" si="8"/>
        <v>0</v>
      </c>
      <c r="I67" s="87">
        <f t="shared" si="8"/>
        <v>0</v>
      </c>
      <c r="J67" s="87">
        <f t="shared" si="8"/>
        <v>0</v>
      </c>
      <c r="K67" s="87">
        <f t="shared" si="8"/>
        <v>0</v>
      </c>
      <c r="L67" s="87">
        <f t="shared" si="8"/>
        <v>0</v>
      </c>
      <c r="M67" s="87">
        <f t="shared" si="8"/>
        <v>0</v>
      </c>
      <c r="N67" s="87">
        <f t="shared" si="8"/>
        <v>0</v>
      </c>
      <c r="O67" s="87">
        <f t="shared" si="8"/>
        <v>0</v>
      </c>
      <c r="P67" s="87">
        <f t="shared" si="8"/>
        <v>0</v>
      </c>
      <c r="Q67" s="87">
        <f t="shared" si="8"/>
        <v>0</v>
      </c>
    </row>
    <row r="68" spans="1:17" ht="15" x14ac:dyDescent="0.25">
      <c r="A68" s="7">
        <v>3075404</v>
      </c>
      <c r="B68" s="37" t="s">
        <v>243</v>
      </c>
      <c r="C68" s="42">
        <f t="shared" si="1"/>
        <v>575814</v>
      </c>
      <c r="D68" s="42">
        <v>12876</v>
      </c>
      <c r="E68" s="42">
        <v>588690</v>
      </c>
      <c r="F68" s="87">
        <f t="shared" si="8"/>
        <v>67699.350000000006</v>
      </c>
      <c r="G68" s="87">
        <f t="shared" si="8"/>
        <v>50038.65</v>
      </c>
      <c r="H68" s="87">
        <f t="shared" si="8"/>
        <v>50038.65</v>
      </c>
      <c r="I68" s="87">
        <f t="shared" si="8"/>
        <v>50038.65</v>
      </c>
      <c r="J68" s="87">
        <f t="shared" si="8"/>
        <v>50038.65</v>
      </c>
      <c r="K68" s="87">
        <f t="shared" si="8"/>
        <v>50038.65</v>
      </c>
      <c r="L68" s="87">
        <f t="shared" si="8"/>
        <v>50038.65</v>
      </c>
      <c r="M68" s="87">
        <f t="shared" si="8"/>
        <v>50038.65</v>
      </c>
      <c r="N68" s="87">
        <f t="shared" si="8"/>
        <v>50038.65</v>
      </c>
      <c r="O68" s="87">
        <f t="shared" si="8"/>
        <v>50038.65</v>
      </c>
      <c r="P68" s="87">
        <f t="shared" si="8"/>
        <v>50038.65</v>
      </c>
      <c r="Q68" s="87">
        <f t="shared" si="8"/>
        <v>20604.150000000001</v>
      </c>
    </row>
    <row r="69" spans="1:17" ht="15" x14ac:dyDescent="0.25">
      <c r="A69" s="7">
        <v>3072175</v>
      </c>
      <c r="B69" s="37" t="s">
        <v>244</v>
      </c>
      <c r="C69" s="42">
        <f t="shared" si="1"/>
        <v>0</v>
      </c>
      <c r="D69" s="42">
        <v>0</v>
      </c>
      <c r="E69" s="42">
        <v>0</v>
      </c>
      <c r="F69" s="87">
        <f t="shared" ref="F69:Q78" si="9">$E69*F$7</f>
        <v>0</v>
      </c>
      <c r="G69" s="87">
        <f t="shared" si="9"/>
        <v>0</v>
      </c>
      <c r="H69" s="87">
        <f t="shared" si="9"/>
        <v>0</v>
      </c>
      <c r="I69" s="87">
        <f t="shared" si="9"/>
        <v>0</v>
      </c>
      <c r="J69" s="87">
        <f t="shared" si="9"/>
        <v>0</v>
      </c>
      <c r="K69" s="87">
        <f t="shared" si="9"/>
        <v>0</v>
      </c>
      <c r="L69" s="87">
        <f t="shared" si="9"/>
        <v>0</v>
      </c>
      <c r="M69" s="87">
        <f t="shared" si="9"/>
        <v>0</v>
      </c>
      <c r="N69" s="87">
        <f t="shared" si="9"/>
        <v>0</v>
      </c>
      <c r="O69" s="87">
        <f t="shared" si="9"/>
        <v>0</v>
      </c>
      <c r="P69" s="87">
        <f t="shared" si="9"/>
        <v>0</v>
      </c>
      <c r="Q69" s="87">
        <f t="shared" si="9"/>
        <v>0</v>
      </c>
    </row>
    <row r="70" spans="1:17" ht="15" x14ac:dyDescent="0.25">
      <c r="A70" s="7">
        <v>3072033</v>
      </c>
      <c r="B70" s="37" t="s">
        <v>245</v>
      </c>
      <c r="C70" s="42">
        <f t="shared" si="1"/>
        <v>0</v>
      </c>
      <c r="D70" s="42">
        <v>0</v>
      </c>
      <c r="E70" s="42">
        <v>0</v>
      </c>
      <c r="F70" s="87">
        <f t="shared" si="9"/>
        <v>0</v>
      </c>
      <c r="G70" s="87">
        <f t="shared" si="9"/>
        <v>0</v>
      </c>
      <c r="H70" s="87">
        <f t="shared" si="9"/>
        <v>0</v>
      </c>
      <c r="I70" s="87">
        <f t="shared" si="9"/>
        <v>0</v>
      </c>
      <c r="J70" s="87">
        <f t="shared" si="9"/>
        <v>0</v>
      </c>
      <c r="K70" s="87">
        <f t="shared" si="9"/>
        <v>0</v>
      </c>
      <c r="L70" s="87">
        <f t="shared" si="9"/>
        <v>0</v>
      </c>
      <c r="M70" s="87">
        <f t="shared" si="9"/>
        <v>0</v>
      </c>
      <c r="N70" s="87">
        <f t="shared" si="9"/>
        <v>0</v>
      </c>
      <c r="O70" s="87">
        <f t="shared" si="9"/>
        <v>0</v>
      </c>
      <c r="P70" s="87">
        <f t="shared" si="9"/>
        <v>0</v>
      </c>
      <c r="Q70" s="87">
        <f t="shared" si="9"/>
        <v>0</v>
      </c>
    </row>
    <row r="71" spans="1:17" ht="15" x14ac:dyDescent="0.25">
      <c r="A71" s="7">
        <v>3073503</v>
      </c>
      <c r="B71" s="37" t="s">
        <v>246</v>
      </c>
      <c r="C71" s="42">
        <f t="shared" si="1"/>
        <v>0</v>
      </c>
      <c r="D71" s="42">
        <v>0</v>
      </c>
      <c r="E71" s="42">
        <v>0</v>
      </c>
      <c r="F71" s="87">
        <f t="shared" si="9"/>
        <v>0</v>
      </c>
      <c r="G71" s="87">
        <f t="shared" si="9"/>
        <v>0</v>
      </c>
      <c r="H71" s="87">
        <f t="shared" si="9"/>
        <v>0</v>
      </c>
      <c r="I71" s="87">
        <f t="shared" si="9"/>
        <v>0</v>
      </c>
      <c r="J71" s="87">
        <f t="shared" si="9"/>
        <v>0</v>
      </c>
      <c r="K71" s="87">
        <f t="shared" si="9"/>
        <v>0</v>
      </c>
      <c r="L71" s="87">
        <f t="shared" si="9"/>
        <v>0</v>
      </c>
      <c r="M71" s="87">
        <f t="shared" si="9"/>
        <v>0</v>
      </c>
      <c r="N71" s="87">
        <f t="shared" si="9"/>
        <v>0</v>
      </c>
      <c r="O71" s="87">
        <f t="shared" si="9"/>
        <v>0</v>
      </c>
      <c r="P71" s="87">
        <f t="shared" si="9"/>
        <v>0</v>
      </c>
      <c r="Q71" s="87">
        <f t="shared" si="9"/>
        <v>0</v>
      </c>
    </row>
    <row r="72" spans="1:17" ht="15" x14ac:dyDescent="0.25">
      <c r="A72" s="7">
        <v>3072176</v>
      </c>
      <c r="B72" s="37" t="s">
        <v>247</v>
      </c>
      <c r="C72" s="42">
        <f t="shared" si="1"/>
        <v>0</v>
      </c>
      <c r="D72" s="42">
        <v>0</v>
      </c>
      <c r="E72" s="42">
        <v>0</v>
      </c>
      <c r="F72" s="87">
        <f t="shared" si="9"/>
        <v>0</v>
      </c>
      <c r="G72" s="87">
        <f t="shared" si="9"/>
        <v>0</v>
      </c>
      <c r="H72" s="87">
        <f t="shared" si="9"/>
        <v>0</v>
      </c>
      <c r="I72" s="87">
        <f t="shared" si="9"/>
        <v>0</v>
      </c>
      <c r="J72" s="87">
        <f t="shared" si="9"/>
        <v>0</v>
      </c>
      <c r="K72" s="87">
        <f t="shared" si="9"/>
        <v>0</v>
      </c>
      <c r="L72" s="87">
        <f t="shared" si="9"/>
        <v>0</v>
      </c>
      <c r="M72" s="87">
        <f t="shared" si="9"/>
        <v>0</v>
      </c>
      <c r="N72" s="87">
        <f t="shared" si="9"/>
        <v>0</v>
      </c>
      <c r="O72" s="87">
        <f t="shared" si="9"/>
        <v>0</v>
      </c>
      <c r="P72" s="87">
        <f t="shared" si="9"/>
        <v>0</v>
      </c>
      <c r="Q72" s="87">
        <f t="shared" si="9"/>
        <v>0</v>
      </c>
    </row>
    <row r="73" spans="1:17" ht="15" x14ac:dyDescent="0.25">
      <c r="A73" s="7">
        <v>3073511</v>
      </c>
      <c r="B73" s="37" t="s">
        <v>248</v>
      </c>
      <c r="C73" s="42">
        <f t="shared" si="1"/>
        <v>0</v>
      </c>
      <c r="D73" s="42">
        <v>0</v>
      </c>
      <c r="E73" s="42">
        <v>0</v>
      </c>
      <c r="F73" s="87">
        <f t="shared" si="9"/>
        <v>0</v>
      </c>
      <c r="G73" s="87">
        <f t="shared" si="9"/>
        <v>0</v>
      </c>
      <c r="H73" s="87">
        <f t="shared" si="9"/>
        <v>0</v>
      </c>
      <c r="I73" s="87">
        <f t="shared" si="9"/>
        <v>0</v>
      </c>
      <c r="J73" s="87">
        <f t="shared" si="9"/>
        <v>0</v>
      </c>
      <c r="K73" s="87">
        <f t="shared" si="9"/>
        <v>0</v>
      </c>
      <c r="L73" s="87">
        <f t="shared" si="9"/>
        <v>0</v>
      </c>
      <c r="M73" s="87">
        <f t="shared" si="9"/>
        <v>0</v>
      </c>
      <c r="N73" s="87">
        <f t="shared" si="9"/>
        <v>0</v>
      </c>
      <c r="O73" s="87">
        <f t="shared" si="9"/>
        <v>0</v>
      </c>
      <c r="P73" s="87">
        <f t="shared" si="9"/>
        <v>0</v>
      </c>
      <c r="Q73" s="87">
        <f t="shared" si="9"/>
        <v>0</v>
      </c>
    </row>
    <row r="74" spans="1:17" ht="15" x14ac:dyDescent="0.25">
      <c r="A74" s="7">
        <v>3071104</v>
      </c>
      <c r="B74" s="37" t="s">
        <v>249</v>
      </c>
      <c r="C74" s="42">
        <f t="shared" ref="C74:C103" si="10">E74-D74</f>
        <v>0</v>
      </c>
      <c r="D74" s="42">
        <v>0</v>
      </c>
      <c r="E74" s="42">
        <v>0</v>
      </c>
      <c r="F74" s="87">
        <f t="shared" si="9"/>
        <v>0</v>
      </c>
      <c r="G74" s="87">
        <f t="shared" si="9"/>
        <v>0</v>
      </c>
      <c r="H74" s="87">
        <f t="shared" si="9"/>
        <v>0</v>
      </c>
      <c r="I74" s="87">
        <f t="shared" si="9"/>
        <v>0</v>
      </c>
      <c r="J74" s="87">
        <f t="shared" si="9"/>
        <v>0</v>
      </c>
      <c r="K74" s="87">
        <f t="shared" si="9"/>
        <v>0</v>
      </c>
      <c r="L74" s="87">
        <f t="shared" si="9"/>
        <v>0</v>
      </c>
      <c r="M74" s="87">
        <f t="shared" si="9"/>
        <v>0</v>
      </c>
      <c r="N74" s="87">
        <f t="shared" si="9"/>
        <v>0</v>
      </c>
      <c r="O74" s="87">
        <f t="shared" si="9"/>
        <v>0</v>
      </c>
      <c r="P74" s="87">
        <f t="shared" si="9"/>
        <v>0</v>
      </c>
      <c r="Q74" s="87">
        <f t="shared" si="9"/>
        <v>0</v>
      </c>
    </row>
    <row r="75" spans="1:17" ht="15" x14ac:dyDescent="0.25">
      <c r="A75" s="7">
        <v>3072121</v>
      </c>
      <c r="B75" s="37" t="s">
        <v>250</v>
      </c>
      <c r="C75" s="42">
        <f t="shared" si="10"/>
        <v>0</v>
      </c>
      <c r="D75" s="42">
        <v>0</v>
      </c>
      <c r="E75" s="42">
        <v>0</v>
      </c>
      <c r="F75" s="87">
        <f t="shared" si="9"/>
        <v>0</v>
      </c>
      <c r="G75" s="87">
        <f t="shared" si="9"/>
        <v>0</v>
      </c>
      <c r="H75" s="87">
        <f t="shared" si="9"/>
        <v>0</v>
      </c>
      <c r="I75" s="87">
        <f t="shared" si="9"/>
        <v>0</v>
      </c>
      <c r="J75" s="87">
        <f t="shared" si="9"/>
        <v>0</v>
      </c>
      <c r="K75" s="87">
        <f t="shared" si="9"/>
        <v>0</v>
      </c>
      <c r="L75" s="87">
        <f t="shared" si="9"/>
        <v>0</v>
      </c>
      <c r="M75" s="87">
        <f t="shared" si="9"/>
        <v>0</v>
      </c>
      <c r="N75" s="87">
        <f t="shared" si="9"/>
        <v>0</v>
      </c>
      <c r="O75" s="87">
        <f t="shared" si="9"/>
        <v>0</v>
      </c>
      <c r="P75" s="87">
        <f t="shared" si="9"/>
        <v>0</v>
      </c>
      <c r="Q75" s="87">
        <f t="shared" si="9"/>
        <v>0</v>
      </c>
    </row>
    <row r="76" spans="1:17" ht="15" x14ac:dyDescent="0.25">
      <c r="A76" s="7">
        <v>3072125</v>
      </c>
      <c r="B76" s="37" t="s">
        <v>251</v>
      </c>
      <c r="C76" s="42">
        <f t="shared" si="10"/>
        <v>0</v>
      </c>
      <c r="D76" s="42">
        <v>0</v>
      </c>
      <c r="E76" s="42">
        <v>0</v>
      </c>
      <c r="F76" s="87">
        <f t="shared" si="9"/>
        <v>0</v>
      </c>
      <c r="G76" s="87">
        <f t="shared" si="9"/>
        <v>0</v>
      </c>
      <c r="H76" s="87">
        <f t="shared" si="9"/>
        <v>0</v>
      </c>
      <c r="I76" s="87">
        <f t="shared" si="9"/>
        <v>0</v>
      </c>
      <c r="J76" s="87">
        <f t="shared" si="9"/>
        <v>0</v>
      </c>
      <c r="K76" s="87">
        <f t="shared" si="9"/>
        <v>0</v>
      </c>
      <c r="L76" s="87">
        <f t="shared" si="9"/>
        <v>0</v>
      </c>
      <c r="M76" s="87">
        <f t="shared" si="9"/>
        <v>0</v>
      </c>
      <c r="N76" s="87">
        <f t="shared" si="9"/>
        <v>0</v>
      </c>
      <c r="O76" s="87">
        <f t="shared" si="9"/>
        <v>0</v>
      </c>
      <c r="P76" s="87">
        <f t="shared" si="9"/>
        <v>0</v>
      </c>
      <c r="Q76" s="87">
        <f t="shared" si="9"/>
        <v>0</v>
      </c>
    </row>
    <row r="77" spans="1:17" ht="15" x14ac:dyDescent="0.25">
      <c r="A77" s="7">
        <v>3072154</v>
      </c>
      <c r="B77" s="37" t="s">
        <v>252</v>
      </c>
      <c r="C77" s="42">
        <f t="shared" si="10"/>
        <v>0</v>
      </c>
      <c r="D77" s="42">
        <v>0</v>
      </c>
      <c r="E77" s="42">
        <v>0</v>
      </c>
      <c r="F77" s="87">
        <f t="shared" si="9"/>
        <v>0</v>
      </c>
      <c r="G77" s="87">
        <f t="shared" si="9"/>
        <v>0</v>
      </c>
      <c r="H77" s="87">
        <f t="shared" si="9"/>
        <v>0</v>
      </c>
      <c r="I77" s="87">
        <f t="shared" si="9"/>
        <v>0</v>
      </c>
      <c r="J77" s="87">
        <f t="shared" si="9"/>
        <v>0</v>
      </c>
      <c r="K77" s="87">
        <f t="shared" si="9"/>
        <v>0</v>
      </c>
      <c r="L77" s="87">
        <f t="shared" si="9"/>
        <v>0</v>
      </c>
      <c r="M77" s="87">
        <f t="shared" si="9"/>
        <v>0</v>
      </c>
      <c r="N77" s="87">
        <f t="shared" si="9"/>
        <v>0</v>
      </c>
      <c r="O77" s="87">
        <f t="shared" si="9"/>
        <v>0</v>
      </c>
      <c r="P77" s="87">
        <f t="shared" si="9"/>
        <v>0</v>
      </c>
      <c r="Q77" s="87">
        <f t="shared" si="9"/>
        <v>0</v>
      </c>
    </row>
    <row r="78" spans="1:17" ht="15" x14ac:dyDescent="0.25">
      <c r="A78" s="7">
        <v>3077013</v>
      </c>
      <c r="B78" s="37" t="s">
        <v>253</v>
      </c>
      <c r="C78" s="42">
        <f t="shared" si="10"/>
        <v>0</v>
      </c>
      <c r="D78" s="42">
        <v>0</v>
      </c>
      <c r="E78" s="42">
        <v>0</v>
      </c>
      <c r="F78" s="87">
        <f t="shared" si="9"/>
        <v>0</v>
      </c>
      <c r="G78" s="87">
        <f t="shared" si="9"/>
        <v>0</v>
      </c>
      <c r="H78" s="87">
        <f t="shared" si="9"/>
        <v>0</v>
      </c>
      <c r="I78" s="87">
        <f t="shared" si="9"/>
        <v>0</v>
      </c>
      <c r="J78" s="87">
        <f t="shared" si="9"/>
        <v>0</v>
      </c>
      <c r="K78" s="87">
        <f t="shared" si="9"/>
        <v>0</v>
      </c>
      <c r="L78" s="87">
        <f t="shared" si="9"/>
        <v>0</v>
      </c>
      <c r="M78" s="87">
        <f t="shared" si="9"/>
        <v>0</v>
      </c>
      <c r="N78" s="87">
        <f t="shared" si="9"/>
        <v>0</v>
      </c>
      <c r="O78" s="87">
        <f t="shared" si="9"/>
        <v>0</v>
      </c>
      <c r="P78" s="87">
        <f t="shared" si="9"/>
        <v>0</v>
      </c>
      <c r="Q78" s="87">
        <f t="shared" si="9"/>
        <v>0</v>
      </c>
    </row>
    <row r="79" spans="1:17" ht="15" x14ac:dyDescent="0.25">
      <c r="A79" s="7">
        <v>3077014</v>
      </c>
      <c r="B79" s="37" t="s">
        <v>254</v>
      </c>
      <c r="C79" s="42">
        <f t="shared" si="10"/>
        <v>360000</v>
      </c>
      <c r="D79" s="42">
        <v>3862</v>
      </c>
      <c r="E79" s="42">
        <v>363862</v>
      </c>
      <c r="F79" s="87">
        <f>$D79*F$7</f>
        <v>444.13</v>
      </c>
      <c r="G79" s="87">
        <f t="shared" ref="G79:Q79" si="11">$D79*G$7</f>
        <v>328.27000000000004</v>
      </c>
      <c r="H79" s="87">
        <f t="shared" si="11"/>
        <v>328.27000000000004</v>
      </c>
      <c r="I79" s="87">
        <f t="shared" si="11"/>
        <v>328.27000000000004</v>
      </c>
      <c r="J79" s="87">
        <f t="shared" si="11"/>
        <v>328.27000000000004</v>
      </c>
      <c r="K79" s="87">
        <f t="shared" si="11"/>
        <v>328.27000000000004</v>
      </c>
      <c r="L79" s="87">
        <f t="shared" si="11"/>
        <v>328.27000000000004</v>
      </c>
      <c r="M79" s="87">
        <f t="shared" si="11"/>
        <v>328.27000000000004</v>
      </c>
      <c r="N79" s="87">
        <f t="shared" si="11"/>
        <v>328.27000000000004</v>
      </c>
      <c r="O79" s="87">
        <f t="shared" si="11"/>
        <v>328.27000000000004</v>
      </c>
      <c r="P79" s="87">
        <f t="shared" si="11"/>
        <v>328.27000000000004</v>
      </c>
      <c r="Q79" s="87">
        <f t="shared" si="11"/>
        <v>135.17000000000002</v>
      </c>
    </row>
    <row r="80" spans="1:17" ht="15" x14ac:dyDescent="0.25">
      <c r="A80" s="7">
        <v>3073505</v>
      </c>
      <c r="B80" s="37" t="s">
        <v>255</v>
      </c>
      <c r="C80" s="42">
        <f t="shared" si="10"/>
        <v>0</v>
      </c>
      <c r="D80" s="42">
        <v>0</v>
      </c>
      <c r="E80" s="42">
        <v>0</v>
      </c>
      <c r="F80" s="87">
        <f t="shared" ref="F80:Q88" si="12">$E80*F$7</f>
        <v>0</v>
      </c>
      <c r="G80" s="87">
        <f t="shared" si="12"/>
        <v>0</v>
      </c>
      <c r="H80" s="87">
        <f t="shared" si="12"/>
        <v>0</v>
      </c>
      <c r="I80" s="87">
        <f t="shared" si="12"/>
        <v>0</v>
      </c>
      <c r="J80" s="87">
        <f t="shared" si="12"/>
        <v>0</v>
      </c>
      <c r="K80" s="87">
        <f t="shared" si="12"/>
        <v>0</v>
      </c>
      <c r="L80" s="87">
        <f t="shared" si="12"/>
        <v>0</v>
      </c>
      <c r="M80" s="87">
        <f t="shared" si="12"/>
        <v>0</v>
      </c>
      <c r="N80" s="87">
        <f t="shared" si="12"/>
        <v>0</v>
      </c>
      <c r="O80" s="87">
        <f t="shared" si="12"/>
        <v>0</v>
      </c>
      <c r="P80" s="87">
        <f t="shared" si="12"/>
        <v>0</v>
      </c>
      <c r="Q80" s="87">
        <f t="shared" si="12"/>
        <v>0</v>
      </c>
    </row>
    <row r="81" spans="1:17" ht="15" x14ac:dyDescent="0.25">
      <c r="A81" s="7">
        <v>3073506</v>
      </c>
      <c r="B81" s="37" t="s">
        <v>256</v>
      </c>
      <c r="C81" s="42">
        <f t="shared" si="10"/>
        <v>0</v>
      </c>
      <c r="D81" s="42">
        <v>0</v>
      </c>
      <c r="E81" s="42">
        <v>0</v>
      </c>
      <c r="F81" s="87">
        <f t="shared" si="12"/>
        <v>0</v>
      </c>
      <c r="G81" s="87">
        <f t="shared" si="12"/>
        <v>0</v>
      </c>
      <c r="H81" s="87">
        <f t="shared" si="12"/>
        <v>0</v>
      </c>
      <c r="I81" s="87">
        <f t="shared" si="12"/>
        <v>0</v>
      </c>
      <c r="J81" s="87">
        <f t="shared" si="12"/>
        <v>0</v>
      </c>
      <c r="K81" s="87">
        <f t="shared" si="12"/>
        <v>0</v>
      </c>
      <c r="L81" s="87">
        <f t="shared" si="12"/>
        <v>0</v>
      </c>
      <c r="M81" s="87">
        <f t="shared" si="12"/>
        <v>0</v>
      </c>
      <c r="N81" s="87">
        <f t="shared" si="12"/>
        <v>0</v>
      </c>
      <c r="O81" s="87">
        <f t="shared" si="12"/>
        <v>0</v>
      </c>
      <c r="P81" s="87">
        <f t="shared" si="12"/>
        <v>0</v>
      </c>
      <c r="Q81" s="87">
        <f t="shared" si="12"/>
        <v>0</v>
      </c>
    </row>
    <row r="82" spans="1:17" ht="15" x14ac:dyDescent="0.25">
      <c r="A82" s="7">
        <v>3073504</v>
      </c>
      <c r="B82" s="37" t="s">
        <v>257</v>
      </c>
      <c r="C82" s="42">
        <f t="shared" si="10"/>
        <v>0</v>
      </c>
      <c r="D82" s="42">
        <v>0</v>
      </c>
      <c r="E82" s="42">
        <v>0</v>
      </c>
      <c r="F82" s="87">
        <f t="shared" si="12"/>
        <v>0</v>
      </c>
      <c r="G82" s="87">
        <f t="shared" si="12"/>
        <v>0</v>
      </c>
      <c r="H82" s="87">
        <f t="shared" si="12"/>
        <v>0</v>
      </c>
      <c r="I82" s="87">
        <f t="shared" si="12"/>
        <v>0</v>
      </c>
      <c r="J82" s="87">
        <f t="shared" si="12"/>
        <v>0</v>
      </c>
      <c r="K82" s="87">
        <f t="shared" si="12"/>
        <v>0</v>
      </c>
      <c r="L82" s="87">
        <f t="shared" si="12"/>
        <v>0</v>
      </c>
      <c r="M82" s="87">
        <f t="shared" si="12"/>
        <v>0</v>
      </c>
      <c r="N82" s="87">
        <f t="shared" si="12"/>
        <v>0</v>
      </c>
      <c r="O82" s="87">
        <f t="shared" si="12"/>
        <v>0</v>
      </c>
      <c r="P82" s="87">
        <f t="shared" si="12"/>
        <v>0</v>
      </c>
      <c r="Q82" s="87">
        <f t="shared" si="12"/>
        <v>0</v>
      </c>
    </row>
    <row r="83" spans="1:17" ht="15" x14ac:dyDescent="0.25">
      <c r="A83" s="7">
        <v>3072058</v>
      </c>
      <c r="B83" s="37" t="s">
        <v>258</v>
      </c>
      <c r="C83" s="42">
        <f t="shared" si="10"/>
        <v>0</v>
      </c>
      <c r="D83" s="42">
        <v>0</v>
      </c>
      <c r="E83" s="42">
        <v>0</v>
      </c>
      <c r="F83" s="87">
        <f t="shared" si="12"/>
        <v>0</v>
      </c>
      <c r="G83" s="87">
        <f t="shared" si="12"/>
        <v>0</v>
      </c>
      <c r="H83" s="87">
        <f t="shared" si="12"/>
        <v>0</v>
      </c>
      <c r="I83" s="87">
        <f t="shared" si="12"/>
        <v>0</v>
      </c>
      <c r="J83" s="87">
        <f t="shared" si="12"/>
        <v>0</v>
      </c>
      <c r="K83" s="87">
        <f t="shared" si="12"/>
        <v>0</v>
      </c>
      <c r="L83" s="87">
        <f t="shared" si="12"/>
        <v>0</v>
      </c>
      <c r="M83" s="87">
        <f t="shared" si="12"/>
        <v>0</v>
      </c>
      <c r="N83" s="87">
        <f t="shared" si="12"/>
        <v>0</v>
      </c>
      <c r="O83" s="87">
        <f t="shared" si="12"/>
        <v>0</v>
      </c>
      <c r="P83" s="87">
        <f t="shared" si="12"/>
        <v>0</v>
      </c>
      <c r="Q83" s="87">
        <f t="shared" si="12"/>
        <v>0</v>
      </c>
    </row>
    <row r="84" spans="1:17" ht="15" x14ac:dyDescent="0.25">
      <c r="A84" s="7">
        <v>3073507</v>
      </c>
      <c r="B84" s="37" t="s">
        <v>259</v>
      </c>
      <c r="C84" s="42">
        <f t="shared" si="10"/>
        <v>0</v>
      </c>
      <c r="D84" s="42">
        <v>0</v>
      </c>
      <c r="E84" s="42">
        <v>0</v>
      </c>
      <c r="F84" s="87">
        <f t="shared" si="12"/>
        <v>0</v>
      </c>
      <c r="G84" s="87">
        <f t="shared" si="12"/>
        <v>0</v>
      </c>
      <c r="H84" s="87">
        <f t="shared" si="12"/>
        <v>0</v>
      </c>
      <c r="I84" s="87">
        <f t="shared" si="12"/>
        <v>0</v>
      </c>
      <c r="J84" s="87">
        <f t="shared" si="12"/>
        <v>0</v>
      </c>
      <c r="K84" s="87">
        <f t="shared" si="12"/>
        <v>0</v>
      </c>
      <c r="L84" s="87">
        <f t="shared" si="12"/>
        <v>0</v>
      </c>
      <c r="M84" s="87">
        <f t="shared" si="12"/>
        <v>0</v>
      </c>
      <c r="N84" s="87">
        <f t="shared" si="12"/>
        <v>0</v>
      </c>
      <c r="O84" s="87">
        <f t="shared" si="12"/>
        <v>0</v>
      </c>
      <c r="P84" s="87">
        <f t="shared" si="12"/>
        <v>0</v>
      </c>
      <c r="Q84" s="87">
        <f t="shared" si="12"/>
        <v>0</v>
      </c>
    </row>
    <row r="85" spans="1:17" ht="15" x14ac:dyDescent="0.25">
      <c r="A85" s="7">
        <v>3072059</v>
      </c>
      <c r="B85" s="37" t="s">
        <v>260</v>
      </c>
      <c r="C85" s="42">
        <f t="shared" si="10"/>
        <v>0</v>
      </c>
      <c r="D85" s="42">
        <v>0</v>
      </c>
      <c r="E85" s="42">
        <v>0</v>
      </c>
      <c r="F85" s="87">
        <f t="shared" si="12"/>
        <v>0</v>
      </c>
      <c r="G85" s="87">
        <f t="shared" si="12"/>
        <v>0</v>
      </c>
      <c r="H85" s="87">
        <f t="shared" si="12"/>
        <v>0</v>
      </c>
      <c r="I85" s="87">
        <f t="shared" si="12"/>
        <v>0</v>
      </c>
      <c r="J85" s="87">
        <f t="shared" si="12"/>
        <v>0</v>
      </c>
      <c r="K85" s="87">
        <f t="shared" si="12"/>
        <v>0</v>
      </c>
      <c r="L85" s="87">
        <f t="shared" si="12"/>
        <v>0</v>
      </c>
      <c r="M85" s="87">
        <f t="shared" si="12"/>
        <v>0</v>
      </c>
      <c r="N85" s="87">
        <f t="shared" si="12"/>
        <v>0</v>
      </c>
      <c r="O85" s="87">
        <f t="shared" si="12"/>
        <v>0</v>
      </c>
      <c r="P85" s="87">
        <f t="shared" si="12"/>
        <v>0</v>
      </c>
      <c r="Q85" s="87">
        <f t="shared" si="12"/>
        <v>0</v>
      </c>
    </row>
    <row r="86" spans="1:17" ht="15" x14ac:dyDescent="0.25">
      <c r="A86" s="7">
        <v>3072003</v>
      </c>
      <c r="B86" s="37" t="s">
        <v>261</v>
      </c>
      <c r="C86" s="42">
        <f t="shared" si="10"/>
        <v>0</v>
      </c>
      <c r="D86" s="42">
        <v>0</v>
      </c>
      <c r="E86" s="42">
        <v>0</v>
      </c>
      <c r="F86" s="87">
        <f t="shared" si="12"/>
        <v>0</v>
      </c>
      <c r="G86" s="87">
        <f t="shared" si="12"/>
        <v>0</v>
      </c>
      <c r="H86" s="87">
        <f t="shared" si="12"/>
        <v>0</v>
      </c>
      <c r="I86" s="87">
        <f t="shared" si="12"/>
        <v>0</v>
      </c>
      <c r="J86" s="87">
        <f t="shared" si="12"/>
        <v>0</v>
      </c>
      <c r="K86" s="87">
        <f t="shared" si="12"/>
        <v>0</v>
      </c>
      <c r="L86" s="87">
        <f t="shared" si="12"/>
        <v>0</v>
      </c>
      <c r="M86" s="87">
        <f t="shared" si="12"/>
        <v>0</v>
      </c>
      <c r="N86" s="87">
        <f t="shared" si="12"/>
        <v>0</v>
      </c>
      <c r="O86" s="87">
        <f t="shared" si="12"/>
        <v>0</v>
      </c>
      <c r="P86" s="87">
        <f t="shared" si="12"/>
        <v>0</v>
      </c>
      <c r="Q86" s="87">
        <f t="shared" si="12"/>
        <v>0</v>
      </c>
    </row>
    <row r="87" spans="1:17" ht="15" x14ac:dyDescent="0.25">
      <c r="A87" s="7">
        <v>3073508</v>
      </c>
      <c r="B87" s="37" t="s">
        <v>262</v>
      </c>
      <c r="C87" s="42">
        <f t="shared" si="10"/>
        <v>0</v>
      </c>
      <c r="D87" s="42">
        <v>0</v>
      </c>
      <c r="E87" s="42">
        <v>0</v>
      </c>
      <c r="F87" s="87">
        <f t="shared" si="12"/>
        <v>0</v>
      </c>
      <c r="G87" s="87">
        <f t="shared" si="12"/>
        <v>0</v>
      </c>
      <c r="H87" s="87">
        <f t="shared" si="12"/>
        <v>0</v>
      </c>
      <c r="I87" s="87">
        <f t="shared" si="12"/>
        <v>0</v>
      </c>
      <c r="J87" s="87">
        <f t="shared" si="12"/>
        <v>0</v>
      </c>
      <c r="K87" s="87">
        <f t="shared" si="12"/>
        <v>0</v>
      </c>
      <c r="L87" s="87">
        <f t="shared" si="12"/>
        <v>0</v>
      </c>
      <c r="M87" s="87">
        <f t="shared" si="12"/>
        <v>0</v>
      </c>
      <c r="N87" s="87">
        <f t="shared" si="12"/>
        <v>0</v>
      </c>
      <c r="O87" s="87">
        <f t="shared" si="12"/>
        <v>0</v>
      </c>
      <c r="P87" s="87">
        <f t="shared" si="12"/>
        <v>0</v>
      </c>
      <c r="Q87" s="87">
        <f t="shared" si="12"/>
        <v>0</v>
      </c>
    </row>
    <row r="88" spans="1:17" ht="15" x14ac:dyDescent="0.25">
      <c r="A88" s="7">
        <v>3073509</v>
      </c>
      <c r="B88" s="37" t="s">
        <v>263</v>
      </c>
      <c r="C88" s="42">
        <f t="shared" si="10"/>
        <v>0</v>
      </c>
      <c r="D88" s="42">
        <v>0</v>
      </c>
      <c r="E88" s="42">
        <v>0</v>
      </c>
      <c r="F88" s="87">
        <f t="shared" si="12"/>
        <v>0</v>
      </c>
      <c r="G88" s="87">
        <f t="shared" si="12"/>
        <v>0</v>
      </c>
      <c r="H88" s="87">
        <f t="shared" si="12"/>
        <v>0</v>
      </c>
      <c r="I88" s="87">
        <f t="shared" si="12"/>
        <v>0</v>
      </c>
      <c r="J88" s="87">
        <f t="shared" si="12"/>
        <v>0</v>
      </c>
      <c r="K88" s="87">
        <f t="shared" si="12"/>
        <v>0</v>
      </c>
      <c r="L88" s="87">
        <f t="shared" si="12"/>
        <v>0</v>
      </c>
      <c r="M88" s="87">
        <f t="shared" si="12"/>
        <v>0</v>
      </c>
      <c r="N88" s="87">
        <f t="shared" si="12"/>
        <v>0</v>
      </c>
      <c r="O88" s="87">
        <f t="shared" si="12"/>
        <v>0</v>
      </c>
      <c r="P88" s="87">
        <f t="shared" si="12"/>
        <v>0</v>
      </c>
      <c r="Q88" s="87">
        <f t="shared" si="12"/>
        <v>0</v>
      </c>
    </row>
    <row r="89" spans="1:17" ht="15" x14ac:dyDescent="0.25">
      <c r="A89" s="7">
        <v>3072177</v>
      </c>
      <c r="B89" s="37" t="s">
        <v>264</v>
      </c>
      <c r="C89" s="42">
        <f t="shared" si="10"/>
        <v>0</v>
      </c>
      <c r="D89" s="42">
        <v>0</v>
      </c>
      <c r="E89" s="42">
        <v>0</v>
      </c>
      <c r="F89" s="87">
        <f t="shared" ref="F89:Q98" si="13">$E89*F$7</f>
        <v>0</v>
      </c>
      <c r="G89" s="87">
        <f t="shared" si="13"/>
        <v>0</v>
      </c>
      <c r="H89" s="87">
        <f t="shared" si="13"/>
        <v>0</v>
      </c>
      <c r="I89" s="87">
        <f t="shared" si="13"/>
        <v>0</v>
      </c>
      <c r="J89" s="87">
        <f t="shared" si="13"/>
        <v>0</v>
      </c>
      <c r="K89" s="87">
        <f t="shared" si="13"/>
        <v>0</v>
      </c>
      <c r="L89" s="87">
        <f t="shared" si="13"/>
        <v>0</v>
      </c>
      <c r="M89" s="87">
        <f t="shared" si="13"/>
        <v>0</v>
      </c>
      <c r="N89" s="87">
        <f t="shared" si="13"/>
        <v>0</v>
      </c>
      <c r="O89" s="87">
        <f t="shared" si="13"/>
        <v>0</v>
      </c>
      <c r="P89" s="87">
        <f t="shared" si="13"/>
        <v>0</v>
      </c>
      <c r="Q89" s="87">
        <f t="shared" si="13"/>
        <v>0</v>
      </c>
    </row>
    <row r="90" spans="1:17" ht="15" x14ac:dyDescent="0.25">
      <c r="A90" s="7">
        <v>3071103</v>
      </c>
      <c r="B90" s="37" t="s">
        <v>265</v>
      </c>
      <c r="C90" s="42">
        <f t="shared" si="10"/>
        <v>0</v>
      </c>
      <c r="D90" s="42">
        <v>0</v>
      </c>
      <c r="E90" s="42">
        <v>0</v>
      </c>
      <c r="F90" s="87">
        <f t="shared" si="13"/>
        <v>0</v>
      </c>
      <c r="G90" s="87">
        <f t="shared" si="13"/>
        <v>0</v>
      </c>
      <c r="H90" s="87">
        <f t="shared" si="13"/>
        <v>0</v>
      </c>
      <c r="I90" s="87">
        <f t="shared" si="13"/>
        <v>0</v>
      </c>
      <c r="J90" s="87">
        <f t="shared" si="13"/>
        <v>0</v>
      </c>
      <c r="K90" s="87">
        <f t="shared" si="13"/>
        <v>0</v>
      </c>
      <c r="L90" s="87">
        <f t="shared" si="13"/>
        <v>0</v>
      </c>
      <c r="M90" s="87">
        <f t="shared" si="13"/>
        <v>0</v>
      </c>
      <c r="N90" s="87">
        <f t="shared" si="13"/>
        <v>0</v>
      </c>
      <c r="O90" s="87">
        <f t="shared" si="13"/>
        <v>0</v>
      </c>
      <c r="P90" s="87">
        <f t="shared" si="13"/>
        <v>0</v>
      </c>
      <c r="Q90" s="87">
        <f t="shared" si="13"/>
        <v>0</v>
      </c>
    </row>
    <row r="91" spans="1:17" ht="15" x14ac:dyDescent="0.25">
      <c r="A91" s="7">
        <v>3072181</v>
      </c>
      <c r="B91" s="37" t="s">
        <v>266</v>
      </c>
      <c r="C91" s="42">
        <f t="shared" si="10"/>
        <v>0</v>
      </c>
      <c r="D91" s="42">
        <v>0</v>
      </c>
      <c r="E91" s="42">
        <v>0</v>
      </c>
      <c r="F91" s="87">
        <f t="shared" si="13"/>
        <v>0</v>
      </c>
      <c r="G91" s="87">
        <f t="shared" si="13"/>
        <v>0</v>
      </c>
      <c r="H91" s="87">
        <f t="shared" si="13"/>
        <v>0</v>
      </c>
      <c r="I91" s="87">
        <f t="shared" si="13"/>
        <v>0</v>
      </c>
      <c r="J91" s="87">
        <f t="shared" si="13"/>
        <v>0</v>
      </c>
      <c r="K91" s="87">
        <f t="shared" si="13"/>
        <v>0</v>
      </c>
      <c r="L91" s="87">
        <f t="shared" si="13"/>
        <v>0</v>
      </c>
      <c r="M91" s="87">
        <f t="shared" si="13"/>
        <v>0</v>
      </c>
      <c r="N91" s="87">
        <f t="shared" si="13"/>
        <v>0</v>
      </c>
      <c r="O91" s="87">
        <f t="shared" si="13"/>
        <v>0</v>
      </c>
      <c r="P91" s="87">
        <f t="shared" si="13"/>
        <v>0</v>
      </c>
      <c r="Q91" s="87">
        <f t="shared" si="13"/>
        <v>0</v>
      </c>
    </row>
    <row r="92" spans="1:17" ht="15" x14ac:dyDescent="0.25">
      <c r="A92" s="7">
        <v>3072183</v>
      </c>
      <c r="B92" s="37" t="s">
        <v>267</v>
      </c>
      <c r="C92" s="42">
        <f t="shared" si="10"/>
        <v>0</v>
      </c>
      <c r="D92" s="42">
        <v>0</v>
      </c>
      <c r="E92" s="42">
        <v>0</v>
      </c>
      <c r="F92" s="87">
        <f t="shared" si="13"/>
        <v>0</v>
      </c>
      <c r="G92" s="87">
        <f t="shared" si="13"/>
        <v>0</v>
      </c>
      <c r="H92" s="87">
        <f t="shared" si="13"/>
        <v>0</v>
      </c>
      <c r="I92" s="87">
        <f t="shared" si="13"/>
        <v>0</v>
      </c>
      <c r="J92" s="87">
        <f t="shared" si="13"/>
        <v>0</v>
      </c>
      <c r="K92" s="87">
        <f t="shared" si="13"/>
        <v>0</v>
      </c>
      <c r="L92" s="87">
        <f t="shared" si="13"/>
        <v>0</v>
      </c>
      <c r="M92" s="87">
        <f t="shared" si="13"/>
        <v>0</v>
      </c>
      <c r="N92" s="87">
        <f t="shared" si="13"/>
        <v>0</v>
      </c>
      <c r="O92" s="87">
        <f t="shared" si="13"/>
        <v>0</v>
      </c>
      <c r="P92" s="87">
        <f t="shared" si="13"/>
        <v>0</v>
      </c>
      <c r="Q92" s="87">
        <f t="shared" si="13"/>
        <v>0</v>
      </c>
    </row>
    <row r="93" spans="1:17" ht="15" x14ac:dyDescent="0.25">
      <c r="A93" s="7">
        <v>3074602</v>
      </c>
      <c r="B93" s="37" t="s">
        <v>268</v>
      </c>
      <c r="C93" s="42">
        <f t="shared" si="10"/>
        <v>0</v>
      </c>
      <c r="D93" s="42">
        <v>0</v>
      </c>
      <c r="E93" s="42">
        <v>0</v>
      </c>
      <c r="F93" s="87">
        <f t="shared" si="13"/>
        <v>0</v>
      </c>
      <c r="G93" s="87">
        <f t="shared" si="13"/>
        <v>0</v>
      </c>
      <c r="H93" s="87">
        <f t="shared" si="13"/>
        <v>0</v>
      </c>
      <c r="I93" s="87">
        <f t="shared" si="13"/>
        <v>0</v>
      </c>
      <c r="J93" s="87">
        <f t="shared" si="13"/>
        <v>0</v>
      </c>
      <c r="K93" s="87">
        <f t="shared" si="13"/>
        <v>0</v>
      </c>
      <c r="L93" s="87">
        <f t="shared" si="13"/>
        <v>0</v>
      </c>
      <c r="M93" s="87">
        <f t="shared" si="13"/>
        <v>0</v>
      </c>
      <c r="N93" s="87">
        <f t="shared" si="13"/>
        <v>0</v>
      </c>
      <c r="O93" s="87">
        <f t="shared" si="13"/>
        <v>0</v>
      </c>
      <c r="P93" s="87">
        <f t="shared" si="13"/>
        <v>0</v>
      </c>
      <c r="Q93" s="87">
        <f t="shared" si="13"/>
        <v>0</v>
      </c>
    </row>
    <row r="94" spans="1:17" ht="15" x14ac:dyDescent="0.25">
      <c r="A94" s="7">
        <v>3072186</v>
      </c>
      <c r="B94" s="37" t="s">
        <v>269</v>
      </c>
      <c r="C94" s="42">
        <f t="shared" si="10"/>
        <v>0</v>
      </c>
      <c r="D94" s="42">
        <v>0</v>
      </c>
      <c r="E94" s="42">
        <v>0</v>
      </c>
      <c r="F94" s="87">
        <f t="shared" si="13"/>
        <v>0</v>
      </c>
      <c r="G94" s="87">
        <f t="shared" si="13"/>
        <v>0</v>
      </c>
      <c r="H94" s="87">
        <f t="shared" si="13"/>
        <v>0</v>
      </c>
      <c r="I94" s="87">
        <f t="shared" si="13"/>
        <v>0</v>
      </c>
      <c r="J94" s="87">
        <f t="shared" si="13"/>
        <v>0</v>
      </c>
      <c r="K94" s="87">
        <f t="shared" si="13"/>
        <v>0</v>
      </c>
      <c r="L94" s="87">
        <f t="shared" si="13"/>
        <v>0</v>
      </c>
      <c r="M94" s="87">
        <f t="shared" si="13"/>
        <v>0</v>
      </c>
      <c r="N94" s="87">
        <f t="shared" si="13"/>
        <v>0</v>
      </c>
      <c r="O94" s="87">
        <f t="shared" si="13"/>
        <v>0</v>
      </c>
      <c r="P94" s="87">
        <f t="shared" si="13"/>
        <v>0</v>
      </c>
      <c r="Q94" s="87">
        <f t="shared" si="13"/>
        <v>0</v>
      </c>
    </row>
    <row r="95" spans="1:17" ht="15" x14ac:dyDescent="0.25">
      <c r="A95" s="7">
        <v>3072178</v>
      </c>
      <c r="B95" s="37" t="s">
        <v>270</v>
      </c>
      <c r="C95" s="42">
        <f t="shared" si="10"/>
        <v>0</v>
      </c>
      <c r="D95" s="42">
        <v>0</v>
      </c>
      <c r="E95" s="42">
        <v>0</v>
      </c>
      <c r="F95" s="87">
        <f t="shared" si="13"/>
        <v>0</v>
      </c>
      <c r="G95" s="87">
        <f t="shared" si="13"/>
        <v>0</v>
      </c>
      <c r="H95" s="87">
        <f t="shared" si="13"/>
        <v>0</v>
      </c>
      <c r="I95" s="87">
        <f t="shared" si="13"/>
        <v>0</v>
      </c>
      <c r="J95" s="87">
        <f t="shared" si="13"/>
        <v>0</v>
      </c>
      <c r="K95" s="87">
        <f t="shared" si="13"/>
        <v>0</v>
      </c>
      <c r="L95" s="87">
        <f t="shared" si="13"/>
        <v>0</v>
      </c>
      <c r="M95" s="87">
        <f t="shared" si="13"/>
        <v>0</v>
      </c>
      <c r="N95" s="87">
        <f t="shared" si="13"/>
        <v>0</v>
      </c>
      <c r="O95" s="87">
        <f t="shared" si="13"/>
        <v>0</v>
      </c>
      <c r="P95" s="87">
        <f t="shared" si="13"/>
        <v>0</v>
      </c>
      <c r="Q95" s="87">
        <f t="shared" si="13"/>
        <v>0</v>
      </c>
    </row>
    <row r="96" spans="1:17" ht="15" x14ac:dyDescent="0.25">
      <c r="A96" s="7">
        <v>3074020</v>
      </c>
      <c r="B96" s="37" t="s">
        <v>271</v>
      </c>
      <c r="C96" s="42">
        <f t="shared" si="10"/>
        <v>691466</v>
      </c>
      <c r="D96" s="42">
        <v>25416</v>
      </c>
      <c r="E96" s="42">
        <v>716882</v>
      </c>
      <c r="F96" s="87">
        <f t="shared" si="13"/>
        <v>82441.430000000008</v>
      </c>
      <c r="G96" s="87">
        <f t="shared" si="13"/>
        <v>60934.97</v>
      </c>
      <c r="H96" s="87">
        <f t="shared" si="13"/>
        <v>60934.97</v>
      </c>
      <c r="I96" s="87">
        <f t="shared" si="13"/>
        <v>60934.97</v>
      </c>
      <c r="J96" s="87">
        <f t="shared" si="13"/>
        <v>60934.97</v>
      </c>
      <c r="K96" s="87">
        <f t="shared" si="13"/>
        <v>60934.97</v>
      </c>
      <c r="L96" s="87">
        <f t="shared" si="13"/>
        <v>60934.97</v>
      </c>
      <c r="M96" s="87">
        <f t="shared" si="13"/>
        <v>60934.97</v>
      </c>
      <c r="N96" s="87">
        <f t="shared" si="13"/>
        <v>60934.97</v>
      </c>
      <c r="O96" s="87">
        <f t="shared" si="13"/>
        <v>60934.97</v>
      </c>
      <c r="P96" s="87">
        <f t="shared" si="13"/>
        <v>60934.97</v>
      </c>
      <c r="Q96" s="87">
        <f t="shared" si="13"/>
        <v>25090.870000000003</v>
      </c>
    </row>
    <row r="97" spans="1:17" ht="15" x14ac:dyDescent="0.25">
      <c r="A97" s="7">
        <v>3072071</v>
      </c>
      <c r="B97" s="37" t="s">
        <v>272</v>
      </c>
      <c r="C97" s="42">
        <f t="shared" si="10"/>
        <v>0</v>
      </c>
      <c r="D97" s="42">
        <v>0</v>
      </c>
      <c r="E97" s="42">
        <v>0</v>
      </c>
      <c r="F97" s="87">
        <f t="shared" si="13"/>
        <v>0</v>
      </c>
      <c r="G97" s="87">
        <f t="shared" si="13"/>
        <v>0</v>
      </c>
      <c r="H97" s="87">
        <f t="shared" si="13"/>
        <v>0</v>
      </c>
      <c r="I97" s="87">
        <f t="shared" si="13"/>
        <v>0</v>
      </c>
      <c r="J97" s="87">
        <f t="shared" si="13"/>
        <v>0</v>
      </c>
      <c r="K97" s="87">
        <f t="shared" si="13"/>
        <v>0</v>
      </c>
      <c r="L97" s="87">
        <f t="shared" si="13"/>
        <v>0</v>
      </c>
      <c r="M97" s="87">
        <f t="shared" si="13"/>
        <v>0</v>
      </c>
      <c r="N97" s="87">
        <f t="shared" si="13"/>
        <v>0</v>
      </c>
      <c r="O97" s="87">
        <f t="shared" si="13"/>
        <v>0</v>
      </c>
      <c r="P97" s="87">
        <f t="shared" si="13"/>
        <v>0</v>
      </c>
      <c r="Q97" s="87">
        <f t="shared" si="13"/>
        <v>0</v>
      </c>
    </row>
    <row r="98" spans="1:17" ht="15" x14ac:dyDescent="0.25">
      <c r="A98" s="7">
        <v>3072067</v>
      </c>
      <c r="B98" s="37" t="s">
        <v>273</v>
      </c>
      <c r="C98" s="42">
        <f t="shared" si="10"/>
        <v>0</v>
      </c>
      <c r="D98" s="42">
        <v>0</v>
      </c>
      <c r="E98" s="42">
        <v>0</v>
      </c>
      <c r="F98" s="87">
        <f t="shared" si="13"/>
        <v>0</v>
      </c>
      <c r="G98" s="87">
        <f t="shared" si="13"/>
        <v>0</v>
      </c>
      <c r="H98" s="87">
        <f t="shared" si="13"/>
        <v>0</v>
      </c>
      <c r="I98" s="87">
        <f t="shared" si="13"/>
        <v>0</v>
      </c>
      <c r="J98" s="87">
        <f t="shared" si="13"/>
        <v>0</v>
      </c>
      <c r="K98" s="87">
        <f t="shared" si="13"/>
        <v>0</v>
      </c>
      <c r="L98" s="87">
        <f t="shared" si="13"/>
        <v>0</v>
      </c>
      <c r="M98" s="87">
        <f t="shared" si="13"/>
        <v>0</v>
      </c>
      <c r="N98" s="87">
        <f t="shared" si="13"/>
        <v>0</v>
      </c>
      <c r="O98" s="87">
        <f t="shared" si="13"/>
        <v>0</v>
      </c>
      <c r="P98" s="87">
        <f t="shared" si="13"/>
        <v>0</v>
      </c>
      <c r="Q98" s="87">
        <f t="shared" si="13"/>
        <v>0</v>
      </c>
    </row>
    <row r="99" spans="1:17" ht="15" x14ac:dyDescent="0.25">
      <c r="A99" s="7">
        <v>3074000</v>
      </c>
      <c r="B99" s="37" t="s">
        <v>274</v>
      </c>
      <c r="C99" s="42">
        <f t="shared" si="10"/>
        <v>0</v>
      </c>
      <c r="D99" s="42">
        <v>0</v>
      </c>
      <c r="E99" s="42">
        <v>0</v>
      </c>
      <c r="F99" s="87">
        <f t="shared" ref="F99:Q103" si="14">$E99*F$7</f>
        <v>0</v>
      </c>
      <c r="G99" s="87">
        <f t="shared" si="14"/>
        <v>0</v>
      </c>
      <c r="H99" s="87">
        <f t="shared" si="14"/>
        <v>0</v>
      </c>
      <c r="I99" s="87">
        <f t="shared" si="14"/>
        <v>0</v>
      </c>
      <c r="J99" s="87">
        <f t="shared" si="14"/>
        <v>0</v>
      </c>
      <c r="K99" s="87">
        <f t="shared" si="14"/>
        <v>0</v>
      </c>
      <c r="L99" s="87">
        <f t="shared" si="14"/>
        <v>0</v>
      </c>
      <c r="M99" s="87">
        <f t="shared" si="14"/>
        <v>0</v>
      </c>
      <c r="N99" s="87">
        <f t="shared" si="14"/>
        <v>0</v>
      </c>
      <c r="O99" s="87">
        <f t="shared" si="14"/>
        <v>0</v>
      </c>
      <c r="P99" s="87">
        <f t="shared" si="14"/>
        <v>0</v>
      </c>
      <c r="Q99" s="87">
        <f t="shared" si="14"/>
        <v>0</v>
      </c>
    </row>
    <row r="100" spans="1:17" ht="15" x14ac:dyDescent="0.25">
      <c r="A100" s="7">
        <v>3072172</v>
      </c>
      <c r="B100" s="37" t="s">
        <v>275</v>
      </c>
      <c r="C100" s="42">
        <f t="shared" si="10"/>
        <v>0</v>
      </c>
      <c r="D100" s="42">
        <v>0</v>
      </c>
      <c r="E100" s="42">
        <v>0</v>
      </c>
      <c r="F100" s="87">
        <f t="shared" si="14"/>
        <v>0</v>
      </c>
      <c r="G100" s="87">
        <f t="shared" si="14"/>
        <v>0</v>
      </c>
      <c r="H100" s="87">
        <f t="shared" si="14"/>
        <v>0</v>
      </c>
      <c r="I100" s="87">
        <f t="shared" si="14"/>
        <v>0</v>
      </c>
      <c r="J100" s="87">
        <f t="shared" si="14"/>
        <v>0</v>
      </c>
      <c r="K100" s="87">
        <f t="shared" si="14"/>
        <v>0</v>
      </c>
      <c r="L100" s="87">
        <f t="shared" si="14"/>
        <v>0</v>
      </c>
      <c r="M100" s="87">
        <f t="shared" si="14"/>
        <v>0</v>
      </c>
      <c r="N100" s="87">
        <f t="shared" si="14"/>
        <v>0</v>
      </c>
      <c r="O100" s="87">
        <f t="shared" si="14"/>
        <v>0</v>
      </c>
      <c r="P100" s="87">
        <f t="shared" si="14"/>
        <v>0</v>
      </c>
      <c r="Q100" s="87">
        <f t="shared" si="14"/>
        <v>0</v>
      </c>
    </row>
    <row r="101" spans="1:17" ht="15" x14ac:dyDescent="0.25">
      <c r="A101" s="7">
        <v>3072179</v>
      </c>
      <c r="B101" s="37" t="s">
        <v>276</v>
      </c>
      <c r="C101" s="42">
        <f t="shared" si="10"/>
        <v>0</v>
      </c>
      <c r="D101" s="42">
        <v>0</v>
      </c>
      <c r="E101" s="42">
        <v>0</v>
      </c>
      <c r="F101" s="87">
        <f t="shared" si="14"/>
        <v>0</v>
      </c>
      <c r="G101" s="87">
        <f t="shared" si="14"/>
        <v>0</v>
      </c>
      <c r="H101" s="87">
        <f t="shared" si="14"/>
        <v>0</v>
      </c>
      <c r="I101" s="87">
        <f t="shared" si="14"/>
        <v>0</v>
      </c>
      <c r="J101" s="87">
        <f t="shared" si="14"/>
        <v>0</v>
      </c>
      <c r="K101" s="87">
        <f t="shared" si="14"/>
        <v>0</v>
      </c>
      <c r="L101" s="87">
        <f t="shared" si="14"/>
        <v>0</v>
      </c>
      <c r="M101" s="87">
        <f t="shared" si="14"/>
        <v>0</v>
      </c>
      <c r="N101" s="87">
        <f t="shared" si="14"/>
        <v>0</v>
      </c>
      <c r="O101" s="87">
        <f t="shared" si="14"/>
        <v>0</v>
      </c>
      <c r="P101" s="87">
        <f t="shared" si="14"/>
        <v>0</v>
      </c>
      <c r="Q101" s="87">
        <f t="shared" si="14"/>
        <v>0</v>
      </c>
    </row>
    <row r="102" spans="1:17" ht="15" x14ac:dyDescent="0.25">
      <c r="A102" s="7">
        <v>3075201</v>
      </c>
      <c r="B102" s="37" t="s">
        <v>277</v>
      </c>
      <c r="C102" s="42">
        <f t="shared" si="10"/>
        <v>0</v>
      </c>
      <c r="D102" s="42">
        <v>0</v>
      </c>
      <c r="E102" s="42">
        <v>0</v>
      </c>
      <c r="F102" s="87">
        <f t="shared" si="14"/>
        <v>0</v>
      </c>
      <c r="G102" s="87">
        <f t="shared" si="14"/>
        <v>0</v>
      </c>
      <c r="H102" s="87">
        <f t="shared" si="14"/>
        <v>0</v>
      </c>
      <c r="I102" s="87">
        <f t="shared" si="14"/>
        <v>0</v>
      </c>
      <c r="J102" s="87">
        <f t="shared" si="14"/>
        <v>0</v>
      </c>
      <c r="K102" s="87">
        <f t="shared" si="14"/>
        <v>0</v>
      </c>
      <c r="L102" s="87">
        <f t="shared" si="14"/>
        <v>0</v>
      </c>
      <c r="M102" s="87">
        <f t="shared" si="14"/>
        <v>0</v>
      </c>
      <c r="N102" s="87">
        <f t="shared" si="14"/>
        <v>0</v>
      </c>
      <c r="O102" s="87">
        <f t="shared" si="14"/>
        <v>0</v>
      </c>
      <c r="P102" s="87">
        <f t="shared" si="14"/>
        <v>0</v>
      </c>
      <c r="Q102" s="87">
        <f t="shared" si="14"/>
        <v>0</v>
      </c>
    </row>
    <row r="103" spans="1:17" ht="15" x14ac:dyDescent="0.25">
      <c r="A103" s="7">
        <v>3075200</v>
      </c>
      <c r="B103" s="37" t="s">
        <v>278</v>
      </c>
      <c r="C103" s="42">
        <f t="shared" si="10"/>
        <v>0</v>
      </c>
      <c r="D103" s="42">
        <v>0</v>
      </c>
      <c r="E103" s="42">
        <v>0</v>
      </c>
      <c r="F103" s="87">
        <f t="shared" si="14"/>
        <v>0</v>
      </c>
      <c r="G103" s="87">
        <f t="shared" si="14"/>
        <v>0</v>
      </c>
      <c r="H103" s="87">
        <f t="shared" si="14"/>
        <v>0</v>
      </c>
      <c r="I103" s="87">
        <f t="shared" si="14"/>
        <v>0</v>
      </c>
      <c r="J103" s="87">
        <f t="shared" si="14"/>
        <v>0</v>
      </c>
      <c r="K103" s="87">
        <f t="shared" si="14"/>
        <v>0</v>
      </c>
      <c r="L103" s="87">
        <f t="shared" si="14"/>
        <v>0</v>
      </c>
      <c r="M103" s="87">
        <f t="shared" si="14"/>
        <v>0</v>
      </c>
      <c r="N103" s="87">
        <f t="shared" si="14"/>
        <v>0</v>
      </c>
      <c r="O103" s="87">
        <f t="shared" si="14"/>
        <v>0</v>
      </c>
      <c r="P103" s="87">
        <f t="shared" si="14"/>
        <v>0</v>
      </c>
      <c r="Q103" s="87">
        <f t="shared" si="14"/>
        <v>0</v>
      </c>
    </row>
    <row r="104" spans="1:17" ht="15" x14ac:dyDescent="0.2">
      <c r="A104" s="17"/>
      <c r="B104" s="48" t="s">
        <v>279</v>
      </c>
      <c r="C104" s="35">
        <f>SUM(C9:C103)</f>
        <v>11992867</v>
      </c>
      <c r="D104" s="35">
        <f>SUM(D9:D103)</f>
        <v>314769</v>
      </c>
      <c r="E104" s="35">
        <f>SUM(E9:E103)</f>
        <v>12307636</v>
      </c>
      <c r="F104" s="87">
        <f>SUM(F9:F103)</f>
        <v>1331428.1399999999</v>
      </c>
      <c r="G104" s="87">
        <f t="shared" ref="G104:Q104" si="15">SUM(G9:G103)</f>
        <v>984099.06</v>
      </c>
      <c r="H104" s="87">
        <f t="shared" si="15"/>
        <v>984099.06</v>
      </c>
      <c r="I104" s="87">
        <f t="shared" si="15"/>
        <v>984099.06</v>
      </c>
      <c r="J104" s="87">
        <f t="shared" si="15"/>
        <v>984099.06</v>
      </c>
      <c r="K104" s="87">
        <f t="shared" si="15"/>
        <v>984099.06</v>
      </c>
      <c r="L104" s="87">
        <f t="shared" si="15"/>
        <v>984099.06</v>
      </c>
      <c r="M104" s="87">
        <f t="shared" si="15"/>
        <v>984099.06</v>
      </c>
      <c r="N104" s="87">
        <f t="shared" si="15"/>
        <v>984099.06</v>
      </c>
      <c r="O104" s="87">
        <f t="shared" si="15"/>
        <v>984099.06</v>
      </c>
      <c r="P104" s="87">
        <f t="shared" si="15"/>
        <v>984099.06</v>
      </c>
      <c r="Q104" s="87">
        <f t="shared" si="15"/>
        <v>405217.26</v>
      </c>
    </row>
  </sheetData>
  <sheetProtection password="9D3C" sheet="1" objects="1" scenarios="1" autoFilter="0"/>
  <autoFilter ref="A8:S104"/>
  <mergeCells count="1">
    <mergeCell ref="F6:Q6"/>
  </mergeCells>
  <hyperlinks>
    <hyperlink ref="B6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2:AB18"/>
  <sheetViews>
    <sheetView workbookViewId="0">
      <selection activeCell="B5" sqref="B1:B5"/>
    </sheetView>
  </sheetViews>
  <sheetFormatPr defaultRowHeight="12.75" x14ac:dyDescent="0.2"/>
  <cols>
    <col min="2" max="2" width="18" bestFit="1" customWidth="1"/>
    <col min="3" max="3" width="14.42578125" customWidth="1"/>
    <col min="4" max="4" width="11.7109375" customWidth="1"/>
    <col min="5" max="5" width="15" customWidth="1"/>
    <col min="6" max="6" width="12.140625" customWidth="1"/>
    <col min="7" max="7" width="14.28515625" bestFit="1" customWidth="1"/>
    <col min="8" max="8" width="12.42578125" customWidth="1"/>
    <col min="9" max="11" width="13.28515625" customWidth="1"/>
    <col min="12" max="12" width="12.28515625" customWidth="1"/>
    <col min="13" max="18" width="13.28515625" customWidth="1"/>
    <col min="19" max="19" width="15.85546875" customWidth="1"/>
    <col min="20" max="28" width="13.28515625" customWidth="1"/>
  </cols>
  <sheetData>
    <row r="2" spans="1:28" ht="23.25" x14ac:dyDescent="0.35">
      <c r="A2" s="81"/>
      <c r="B2" s="82" t="s">
        <v>488</v>
      </c>
      <c r="C2" s="83"/>
      <c r="D2" s="82"/>
      <c r="E2" s="84"/>
      <c r="F2" s="84"/>
      <c r="G2" s="84"/>
    </row>
    <row r="3" spans="1:28" x14ac:dyDescent="0.2">
      <c r="A3" s="85" t="s">
        <v>429</v>
      </c>
      <c r="B3" s="81"/>
      <c r="C3" s="81"/>
      <c r="D3" s="84"/>
      <c r="E3" s="84"/>
      <c r="F3" s="84"/>
      <c r="G3" s="84"/>
    </row>
    <row r="4" spans="1:28" x14ac:dyDescent="0.2">
      <c r="A4" s="85" t="s">
        <v>493</v>
      </c>
      <c r="B4" s="81"/>
      <c r="C4" s="83"/>
      <c r="D4" s="84"/>
      <c r="E4" s="84"/>
      <c r="F4" s="84"/>
      <c r="G4" s="84"/>
    </row>
    <row r="5" spans="1:28" x14ac:dyDescent="0.2">
      <c r="A5" s="84" t="s">
        <v>486</v>
      </c>
      <c r="B5" s="81"/>
      <c r="C5" s="83"/>
      <c r="D5" s="84"/>
      <c r="E5" s="84"/>
      <c r="F5" s="84"/>
      <c r="G5" s="84"/>
    </row>
    <row r="6" spans="1:28" x14ac:dyDescent="0.2">
      <c r="A6" s="85" t="s">
        <v>383</v>
      </c>
      <c r="B6" s="81"/>
      <c r="C6" s="83"/>
      <c r="D6" s="84"/>
      <c r="E6" s="84"/>
      <c r="F6" s="84"/>
      <c r="G6" s="84"/>
    </row>
    <row r="7" spans="1:28" x14ac:dyDescent="0.2">
      <c r="A7" s="59" t="s">
        <v>385</v>
      </c>
      <c r="B7" s="17"/>
      <c r="C7" s="53"/>
    </row>
    <row r="9" spans="1:28" ht="15.75" thickBot="1" x14ac:dyDescent="0.3">
      <c r="A9" s="128" t="s">
        <v>483</v>
      </c>
      <c r="B9" t="s">
        <v>489</v>
      </c>
      <c r="C9" s="204" t="s">
        <v>490</v>
      </c>
      <c r="Q9" s="1" t="s">
        <v>496</v>
      </c>
    </row>
    <row r="10" spans="1:28" ht="13.5" thickBot="1" x14ac:dyDescent="0.25">
      <c r="Q10" s="232" t="s">
        <v>434</v>
      </c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6"/>
    </row>
    <row r="11" spans="1:28" ht="13.5" thickBot="1" x14ac:dyDescent="0.25">
      <c r="A11" t="s">
        <v>180</v>
      </c>
      <c r="N11" s="243"/>
      <c r="O11" s="243"/>
      <c r="P11" s="244"/>
      <c r="Q11" s="111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3"/>
    </row>
    <row r="12" spans="1:28" ht="120" x14ac:dyDescent="0.2">
      <c r="A12" s="28" t="s">
        <v>165</v>
      </c>
      <c r="B12" s="28" t="s">
        <v>166</v>
      </c>
      <c r="C12" s="29" t="s">
        <v>167</v>
      </c>
      <c r="D12" s="28" t="s">
        <v>168</v>
      </c>
      <c r="E12" s="28" t="s">
        <v>477</v>
      </c>
      <c r="F12" s="28" t="s">
        <v>177</v>
      </c>
      <c r="G12" s="29" t="s">
        <v>178</v>
      </c>
      <c r="I12" s="29" t="s">
        <v>443</v>
      </c>
      <c r="J12" s="28" t="s">
        <v>515</v>
      </c>
      <c r="K12" s="29" t="s">
        <v>516</v>
      </c>
      <c r="L12" s="28" t="s">
        <v>517</v>
      </c>
      <c r="M12" s="28" t="s">
        <v>176</v>
      </c>
      <c r="N12" s="28" t="s">
        <v>440</v>
      </c>
      <c r="O12" s="29" t="s">
        <v>441</v>
      </c>
      <c r="P12" s="28" t="s">
        <v>442</v>
      </c>
      <c r="Q12" s="104" t="s">
        <v>497</v>
      </c>
      <c r="R12" s="104" t="s">
        <v>498</v>
      </c>
      <c r="S12" s="104" t="s">
        <v>499</v>
      </c>
      <c r="T12" s="104" t="s">
        <v>367</v>
      </c>
      <c r="U12" s="104" t="s">
        <v>368</v>
      </c>
      <c r="V12" s="104" t="s">
        <v>436</v>
      </c>
      <c r="W12" s="104" t="s">
        <v>446</v>
      </c>
      <c r="X12" s="104" t="s">
        <v>447</v>
      </c>
      <c r="Y12" s="104" t="s">
        <v>448</v>
      </c>
      <c r="Z12" s="104" t="s">
        <v>449</v>
      </c>
      <c r="AA12" s="104" t="s">
        <v>450</v>
      </c>
      <c r="AB12" s="104" t="s">
        <v>451</v>
      </c>
    </row>
    <row r="13" spans="1:28" ht="15" x14ac:dyDescent="0.25">
      <c r="A13" s="7" t="s">
        <v>1</v>
      </c>
      <c r="B13" s="37" t="s">
        <v>380</v>
      </c>
      <c r="C13" s="42"/>
      <c r="D13" s="42"/>
      <c r="E13" s="42">
        <f>+'7) EYB&amp;HNB - EY High Needs'!C15</f>
        <v>812455</v>
      </c>
      <c r="F13" s="42"/>
      <c r="G13" s="42">
        <f>SUM(D13:F13)</f>
        <v>812455</v>
      </c>
      <c r="I13" s="42" t="s">
        <v>179</v>
      </c>
      <c r="J13" s="159"/>
      <c r="K13" s="159"/>
      <c r="L13" s="159"/>
      <c r="M13" s="160"/>
      <c r="N13" s="39"/>
      <c r="O13" s="39"/>
      <c r="P13" s="39"/>
      <c r="Q13" s="133">
        <f>C13</f>
        <v>0</v>
      </c>
      <c r="R13" s="133">
        <f>(E13+F13)/12*2</f>
        <v>135409.16666666666</v>
      </c>
      <c r="S13" s="133">
        <f t="shared" ref="S13:AB15" si="0">($F13+$E13)/12</f>
        <v>67704.583333333328</v>
      </c>
      <c r="T13" s="133">
        <f t="shared" si="0"/>
        <v>67704.583333333328</v>
      </c>
      <c r="U13" s="133">
        <f t="shared" si="0"/>
        <v>67704.583333333328</v>
      </c>
      <c r="V13" s="133">
        <f t="shared" si="0"/>
        <v>67704.583333333328</v>
      </c>
      <c r="W13" s="133">
        <f t="shared" si="0"/>
        <v>67704.583333333328</v>
      </c>
      <c r="X13" s="133">
        <f t="shared" si="0"/>
        <v>67704.583333333328</v>
      </c>
      <c r="Y13" s="133">
        <f t="shared" si="0"/>
        <v>67704.583333333328</v>
      </c>
      <c r="Z13" s="133">
        <f t="shared" si="0"/>
        <v>67704.583333333328</v>
      </c>
      <c r="AA13" s="133">
        <f t="shared" si="0"/>
        <v>67704.583333333328</v>
      </c>
      <c r="AB13" s="133">
        <f t="shared" si="0"/>
        <v>67704.583333333328</v>
      </c>
    </row>
    <row r="14" spans="1:28" ht="15" x14ac:dyDescent="0.25">
      <c r="A14" s="7">
        <v>3071003</v>
      </c>
      <c r="B14" s="37" t="s">
        <v>381</v>
      </c>
      <c r="C14" s="42"/>
      <c r="D14" s="42"/>
      <c r="E14" s="42">
        <f>+'7) EYB&amp;HNB - EY High Needs'!C16</f>
        <v>700521.25</v>
      </c>
      <c r="F14" s="42"/>
      <c r="G14" s="42">
        <f t="shared" ref="G14:G15" si="1">SUM(D14:F14)</f>
        <v>700521.25</v>
      </c>
      <c r="I14" s="42" t="s">
        <v>179</v>
      </c>
      <c r="J14" s="159"/>
      <c r="K14" s="159"/>
      <c r="L14" s="159"/>
      <c r="M14" s="160"/>
      <c r="N14" s="39"/>
      <c r="O14" s="39"/>
      <c r="P14" s="39"/>
      <c r="Q14" s="133">
        <f>C14</f>
        <v>0</v>
      </c>
      <c r="R14" s="133">
        <f t="shared" ref="R14:R15" si="2">(E14+F14)/12*2</f>
        <v>116753.54166666667</v>
      </c>
      <c r="S14" s="133">
        <f t="shared" si="0"/>
        <v>58376.770833333336</v>
      </c>
      <c r="T14" s="133">
        <f t="shared" si="0"/>
        <v>58376.770833333336</v>
      </c>
      <c r="U14" s="133">
        <f t="shared" si="0"/>
        <v>58376.770833333336</v>
      </c>
      <c r="V14" s="133">
        <f t="shared" si="0"/>
        <v>58376.770833333336</v>
      </c>
      <c r="W14" s="133">
        <f t="shared" si="0"/>
        <v>58376.770833333336</v>
      </c>
      <c r="X14" s="133">
        <f t="shared" si="0"/>
        <v>58376.770833333336</v>
      </c>
      <c r="Y14" s="133">
        <f t="shared" si="0"/>
        <v>58376.770833333336</v>
      </c>
      <c r="Z14" s="133">
        <f t="shared" si="0"/>
        <v>58376.770833333336</v>
      </c>
      <c r="AA14" s="133">
        <f t="shared" si="0"/>
        <v>58376.770833333336</v>
      </c>
      <c r="AB14" s="133">
        <f t="shared" si="0"/>
        <v>58376.770833333336</v>
      </c>
    </row>
    <row r="15" spans="1:28" ht="15" x14ac:dyDescent="0.25">
      <c r="A15" s="7">
        <v>3071007</v>
      </c>
      <c r="B15" s="37" t="s">
        <v>396</v>
      </c>
      <c r="C15" s="42"/>
      <c r="D15" s="42"/>
      <c r="E15" s="42">
        <f>+'7) EYB&amp;HNB - EY High Needs'!C17</f>
        <v>453378.75</v>
      </c>
      <c r="F15" s="42"/>
      <c r="G15" s="42">
        <f t="shared" si="1"/>
        <v>453378.75</v>
      </c>
      <c r="H15" s="137"/>
      <c r="I15" s="42" t="s">
        <v>179</v>
      </c>
      <c r="J15" s="159"/>
      <c r="K15" s="159"/>
      <c r="L15" s="159"/>
      <c r="M15" s="160"/>
      <c r="N15" s="39"/>
      <c r="O15" s="39"/>
      <c r="P15" s="39"/>
      <c r="Q15" s="133">
        <f>C15</f>
        <v>0</v>
      </c>
      <c r="R15" s="133">
        <f t="shared" si="2"/>
        <v>75563.125</v>
      </c>
      <c r="S15" s="133">
        <f t="shared" si="0"/>
        <v>37781.5625</v>
      </c>
      <c r="T15" s="133">
        <f t="shared" si="0"/>
        <v>37781.5625</v>
      </c>
      <c r="U15" s="133">
        <f t="shared" si="0"/>
        <v>37781.5625</v>
      </c>
      <c r="V15" s="133">
        <f t="shared" si="0"/>
        <v>37781.5625</v>
      </c>
      <c r="W15" s="133">
        <f t="shared" si="0"/>
        <v>37781.5625</v>
      </c>
      <c r="X15" s="133">
        <f t="shared" si="0"/>
        <v>37781.5625</v>
      </c>
      <c r="Y15" s="133">
        <f t="shared" si="0"/>
        <v>37781.5625</v>
      </c>
      <c r="Z15" s="133">
        <f t="shared" si="0"/>
        <v>37781.5625</v>
      </c>
      <c r="AA15" s="133">
        <f t="shared" si="0"/>
        <v>37781.5625</v>
      </c>
      <c r="AB15" s="133">
        <f t="shared" si="0"/>
        <v>37781.5625</v>
      </c>
    </row>
    <row r="16" spans="1:28" ht="15" x14ac:dyDescent="0.2">
      <c r="A16" s="35"/>
      <c r="B16" s="35" t="s">
        <v>175</v>
      </c>
      <c r="C16" s="35">
        <f>SUM(C13:C15)</f>
        <v>0</v>
      </c>
      <c r="D16" s="35">
        <f t="shared" ref="D16:G16" si="3">SUM(D13:D15)</f>
        <v>0</v>
      </c>
      <c r="E16" s="35">
        <f t="shared" si="3"/>
        <v>1966355</v>
      </c>
      <c r="F16" s="35">
        <f t="shared" si="3"/>
        <v>0</v>
      </c>
      <c r="G16" s="35">
        <f t="shared" si="3"/>
        <v>1966355</v>
      </c>
      <c r="I16" s="35"/>
      <c r="J16" s="47">
        <f t="shared" ref="J16:AB16" si="4">SUM(J13:J15)</f>
        <v>0</v>
      </c>
      <c r="K16" s="47">
        <f t="shared" si="4"/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7">
        <f t="shared" si="4"/>
        <v>0</v>
      </c>
      <c r="Q16" s="133">
        <f t="shared" si="4"/>
        <v>0</v>
      </c>
      <c r="R16" s="133">
        <f t="shared" si="4"/>
        <v>327725.83333333331</v>
      </c>
      <c r="S16" s="133">
        <f t="shared" si="4"/>
        <v>163862.91666666666</v>
      </c>
      <c r="T16" s="133">
        <f t="shared" si="4"/>
        <v>163862.91666666666</v>
      </c>
      <c r="U16" s="133">
        <f t="shared" si="4"/>
        <v>163862.91666666666</v>
      </c>
      <c r="V16" s="133">
        <f t="shared" si="4"/>
        <v>163862.91666666666</v>
      </c>
      <c r="W16" s="133">
        <f t="shared" si="4"/>
        <v>163862.91666666666</v>
      </c>
      <c r="X16" s="133">
        <f t="shared" si="4"/>
        <v>163862.91666666666</v>
      </c>
      <c r="Y16" s="133">
        <f t="shared" si="4"/>
        <v>163862.91666666666</v>
      </c>
      <c r="Z16" s="133">
        <f t="shared" si="4"/>
        <v>163862.91666666666</v>
      </c>
      <c r="AA16" s="133">
        <f t="shared" si="4"/>
        <v>163862.91666666666</v>
      </c>
      <c r="AB16" s="133">
        <f t="shared" si="4"/>
        <v>163862.91666666666</v>
      </c>
    </row>
    <row r="17" spans="17:19" x14ac:dyDescent="0.2">
      <c r="Q17" s="135"/>
      <c r="R17" s="136"/>
      <c r="S17" s="137"/>
    </row>
    <row r="18" spans="17:19" x14ac:dyDescent="0.2">
      <c r="Q18" s="56"/>
      <c r="S18" s="137"/>
    </row>
  </sheetData>
  <sheetProtection password="9D3C" sheet="1" objects="1" scenarios="1"/>
  <mergeCells count="2">
    <mergeCell ref="Q10:AB10"/>
    <mergeCell ref="N11:P11"/>
  </mergeCells>
  <hyperlinks>
    <hyperlink ref="C9" r:id="rId1" display="mailto:SahotaSa@ealing.gov.uk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94"/>
  <sheetViews>
    <sheetView topLeftCell="B1" workbookViewId="0">
      <pane xSplit="3" ySplit="10" topLeftCell="E11" activePane="bottomRight" state="frozen"/>
      <selection activeCell="D14" sqref="D14"/>
      <selection pane="topRight" activeCell="D14" sqref="D14"/>
      <selection pane="bottomLeft" activeCell="D14" sqref="D14"/>
      <selection pane="bottomRight" activeCell="D31" sqref="D31"/>
    </sheetView>
  </sheetViews>
  <sheetFormatPr defaultColWidth="9.140625" defaultRowHeight="15" x14ac:dyDescent="0.25"/>
  <cols>
    <col min="1" max="1" width="5.5703125" style="1" hidden="1" customWidth="1"/>
    <col min="2" max="2" width="14.28515625" style="2" hidden="1" customWidth="1"/>
    <col min="3" max="3" width="14.28515625" style="2" customWidth="1"/>
    <col min="4" max="4" width="30.7109375" style="3" customWidth="1"/>
    <col min="5" max="6" width="14.28515625" style="5" customWidth="1"/>
    <col min="7" max="7" width="14.28515625" style="10" customWidth="1"/>
    <col min="8" max="8" width="14.28515625" style="5" customWidth="1"/>
    <col min="9" max="11" width="20.28515625" style="5" customWidth="1"/>
    <col min="12" max="23" width="13.7109375" style="1" customWidth="1"/>
    <col min="24" max="16384" width="9.140625" style="1"/>
  </cols>
  <sheetData>
    <row r="1" spans="1:23" x14ac:dyDescent="0.25">
      <c r="B1" s="3"/>
      <c r="C1" s="3"/>
      <c r="E1" s="4"/>
      <c r="F1" s="4"/>
      <c r="H1" s="4"/>
      <c r="I1" s="4"/>
      <c r="J1" s="4"/>
      <c r="K1" s="4"/>
    </row>
    <row r="2" spans="1:23" customFormat="1" ht="23.25" x14ac:dyDescent="0.35">
      <c r="A2" s="81"/>
      <c r="B2" s="82" t="s">
        <v>386</v>
      </c>
      <c r="C2" s="83"/>
      <c r="D2" s="131" t="s">
        <v>492</v>
      </c>
      <c r="E2" s="84"/>
      <c r="F2" s="84"/>
      <c r="G2" s="84"/>
    </row>
    <row r="3" spans="1:23" customFormat="1" ht="12.75" x14ac:dyDescent="0.2">
      <c r="A3" s="85" t="s">
        <v>429</v>
      </c>
      <c r="B3" s="81"/>
      <c r="C3" s="86" t="s">
        <v>454</v>
      </c>
      <c r="D3" s="84"/>
      <c r="E3" s="84"/>
      <c r="F3" s="84"/>
      <c r="G3" s="84"/>
    </row>
    <row r="4" spans="1:23" customFormat="1" ht="12.75" x14ac:dyDescent="0.2">
      <c r="A4" s="85"/>
      <c r="B4" s="81"/>
      <c r="C4" s="132" t="s">
        <v>494</v>
      </c>
      <c r="F4" s="84"/>
      <c r="G4" s="84"/>
    </row>
    <row r="5" spans="1:23" customFormat="1" ht="12.75" x14ac:dyDescent="0.2">
      <c r="A5" s="85" t="s">
        <v>382</v>
      </c>
      <c r="B5" s="81"/>
      <c r="C5" s="124" t="s">
        <v>478</v>
      </c>
      <c r="D5" s="125" t="s">
        <v>479</v>
      </c>
      <c r="E5" s="126" t="s">
        <v>480</v>
      </c>
      <c r="F5" s="84"/>
      <c r="G5" s="84"/>
    </row>
    <row r="6" spans="1:23" customFormat="1" ht="12.75" x14ac:dyDescent="0.2">
      <c r="A6" s="84" t="s">
        <v>282</v>
      </c>
      <c r="B6" s="81"/>
      <c r="C6" s="83"/>
      <c r="D6" s="84"/>
      <c r="E6" s="84"/>
      <c r="F6" s="84"/>
      <c r="G6" s="84"/>
    </row>
    <row r="7" spans="1:23" ht="15.75" thickBot="1" x14ac:dyDescent="0.3">
      <c r="B7" s="3"/>
      <c r="C7" s="3"/>
      <c r="E7" s="4"/>
      <c r="F7" s="4"/>
      <c r="H7" s="4"/>
      <c r="I7" s="4"/>
      <c r="J7" s="4"/>
      <c r="K7" s="4"/>
      <c r="L7" s="1" t="s">
        <v>495</v>
      </c>
    </row>
    <row r="8" spans="1:23" ht="15.75" thickBot="1" x14ac:dyDescent="0.3">
      <c r="B8" s="3"/>
      <c r="C8" s="3"/>
      <c r="E8" s="4"/>
      <c r="F8" s="4"/>
      <c r="H8" s="4"/>
      <c r="I8" s="4"/>
      <c r="J8" s="4"/>
      <c r="K8" s="4"/>
      <c r="L8" s="232" t="s">
        <v>434</v>
      </c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4"/>
    </row>
    <row r="9" spans="1:23" ht="15.75" thickBot="1" x14ac:dyDescent="0.3">
      <c r="B9" s="3"/>
      <c r="C9" s="3"/>
      <c r="E9" s="4"/>
      <c r="F9" s="4"/>
      <c r="H9" s="4"/>
      <c r="I9" s="4"/>
      <c r="J9" s="4"/>
      <c r="K9" s="4"/>
      <c r="L9" s="111">
        <v>0.115</v>
      </c>
      <c r="M9" s="112">
        <v>8.5000000000000006E-2</v>
      </c>
      <c r="N9" s="112">
        <v>8.5000000000000006E-2</v>
      </c>
      <c r="O9" s="112">
        <v>8.5000000000000006E-2</v>
      </c>
      <c r="P9" s="112">
        <v>8.5000000000000006E-2</v>
      </c>
      <c r="Q9" s="112">
        <v>8.5000000000000006E-2</v>
      </c>
      <c r="R9" s="112">
        <v>8.5000000000000006E-2</v>
      </c>
      <c r="S9" s="112">
        <v>8.5000000000000006E-2</v>
      </c>
      <c r="T9" s="112">
        <v>8.5000000000000006E-2</v>
      </c>
      <c r="U9" s="112">
        <v>8.5000000000000006E-2</v>
      </c>
      <c r="V9" s="112">
        <v>8.5000000000000006E-2</v>
      </c>
      <c r="W9" s="113">
        <v>3.5000000000000003E-2</v>
      </c>
    </row>
    <row r="10" spans="1:23" s="11" customFormat="1" ht="90" x14ac:dyDescent="0.2">
      <c r="A10" s="11" t="s">
        <v>123</v>
      </c>
      <c r="B10" s="52" t="s">
        <v>2</v>
      </c>
      <c r="C10" s="52" t="s">
        <v>3</v>
      </c>
      <c r="D10" s="52" t="s">
        <v>4</v>
      </c>
      <c r="E10" s="12" t="s">
        <v>444</v>
      </c>
      <c r="F10" s="12" t="s">
        <v>445</v>
      </c>
      <c r="G10" s="13" t="s">
        <v>124</v>
      </c>
      <c r="H10" s="12" t="s">
        <v>125</v>
      </c>
      <c r="I10" s="12" t="s">
        <v>126</v>
      </c>
      <c r="J10" s="12" t="s">
        <v>127</v>
      </c>
      <c r="K10" s="12" t="s">
        <v>128</v>
      </c>
      <c r="L10" s="104" t="s">
        <v>364</v>
      </c>
      <c r="M10" s="104" t="s">
        <v>365</v>
      </c>
      <c r="N10" s="104" t="s">
        <v>366</v>
      </c>
      <c r="O10" s="104" t="s">
        <v>367</v>
      </c>
      <c r="P10" s="104" t="s">
        <v>368</v>
      </c>
      <c r="Q10" s="104" t="s">
        <v>436</v>
      </c>
      <c r="R10" s="104" t="s">
        <v>446</v>
      </c>
      <c r="S10" s="104" t="s">
        <v>447</v>
      </c>
      <c r="T10" s="104" t="s">
        <v>448</v>
      </c>
      <c r="U10" s="104" t="s">
        <v>449</v>
      </c>
      <c r="V10" s="104" t="s">
        <v>450</v>
      </c>
      <c r="W10" s="104" t="s">
        <v>451</v>
      </c>
    </row>
    <row r="11" spans="1:23" ht="12.75" customHeight="1" x14ac:dyDescent="0.25">
      <c r="B11" s="235" t="s">
        <v>120</v>
      </c>
      <c r="C11" s="236"/>
      <c r="D11" s="237"/>
      <c r="E11" s="14">
        <v>228014507.56769824</v>
      </c>
      <c r="F11" s="15"/>
      <c r="G11" s="15"/>
      <c r="H11" s="14">
        <v>-1051687.7599999998</v>
      </c>
      <c r="I11" s="14">
        <v>226962819.80769828</v>
      </c>
      <c r="J11" s="14">
        <v>-863912.76000000013</v>
      </c>
      <c r="K11" s="14">
        <v>226098907.04769826</v>
      </c>
      <c r="L11" s="119">
        <f>SUM(L12:L94)</f>
        <v>21457378.297738492</v>
      </c>
      <c r="M11" s="119">
        <f t="shared" ref="M11:W11" si="0">SUM(M12:M94)</f>
        <v>15859801.350502368</v>
      </c>
      <c r="N11" s="119">
        <f t="shared" si="0"/>
        <v>15859801.350502368</v>
      </c>
      <c r="O11" s="119">
        <f t="shared" si="0"/>
        <v>15859801.350502368</v>
      </c>
      <c r="P11" s="119">
        <f t="shared" si="0"/>
        <v>15859801.350502368</v>
      </c>
      <c r="Q11" s="119">
        <f t="shared" si="0"/>
        <v>15859801.350502368</v>
      </c>
      <c r="R11" s="119">
        <f t="shared" si="0"/>
        <v>15859801.350502368</v>
      </c>
      <c r="S11" s="119">
        <f t="shared" si="0"/>
        <v>15859801.350502368</v>
      </c>
      <c r="T11" s="119">
        <f t="shared" si="0"/>
        <v>15859801.350502368</v>
      </c>
      <c r="U11" s="119">
        <f t="shared" si="0"/>
        <v>15859801.350502368</v>
      </c>
      <c r="V11" s="119">
        <f t="shared" si="0"/>
        <v>15859801.350502368</v>
      </c>
      <c r="W11" s="119">
        <f t="shared" si="0"/>
        <v>6530506.4384421511</v>
      </c>
    </row>
    <row r="12" spans="1:23" x14ac:dyDescent="0.25">
      <c r="A12" s="1">
        <v>6</v>
      </c>
      <c r="B12" s="8">
        <v>137569</v>
      </c>
      <c r="C12" s="8">
        <v>3072000</v>
      </c>
      <c r="D12" s="9" t="s">
        <v>5</v>
      </c>
      <c r="E12" s="121">
        <v>1540761.29793629</v>
      </c>
      <c r="F12" s="6">
        <v>4279.8924942674721</v>
      </c>
      <c r="G12" s="16">
        <v>-2.0154140812037258E-2</v>
      </c>
      <c r="H12" s="120">
        <v>-8953.2000000000007</v>
      </c>
      <c r="I12" s="120">
        <v>1531808.0979362901</v>
      </c>
      <c r="J12" s="120">
        <v>-8056.7999999999993</v>
      </c>
      <c r="K12" s="120">
        <v>1523751.29793629</v>
      </c>
      <c r="L12" s="119">
        <f t="shared" ref="L12:W27" si="1">$K12*L$9</f>
        <v>175231.39926267337</v>
      </c>
      <c r="M12" s="119">
        <f t="shared" ref="M12:W26" si="2">$K12*M$9</f>
        <v>129518.86032458466</v>
      </c>
      <c r="N12" s="119">
        <f t="shared" si="2"/>
        <v>129518.86032458466</v>
      </c>
      <c r="O12" s="119">
        <f t="shared" si="2"/>
        <v>129518.86032458466</v>
      </c>
      <c r="P12" s="119">
        <f t="shared" si="2"/>
        <v>129518.86032458466</v>
      </c>
      <c r="Q12" s="119">
        <f t="shared" si="2"/>
        <v>129518.86032458466</v>
      </c>
      <c r="R12" s="119">
        <f t="shared" si="2"/>
        <v>129518.86032458466</v>
      </c>
      <c r="S12" s="119">
        <f t="shared" si="2"/>
        <v>129518.86032458466</v>
      </c>
      <c r="T12" s="119">
        <f t="shared" si="2"/>
        <v>129518.86032458466</v>
      </c>
      <c r="U12" s="119">
        <f t="shared" si="2"/>
        <v>129518.86032458466</v>
      </c>
      <c r="V12" s="119">
        <f t="shared" si="2"/>
        <v>129518.86032458466</v>
      </c>
      <c r="W12" s="119">
        <f t="shared" si="2"/>
        <v>53331.295427770157</v>
      </c>
    </row>
    <row r="13" spans="1:23" x14ac:dyDescent="0.25">
      <c r="A13" s="1">
        <v>7</v>
      </c>
      <c r="B13" s="8">
        <v>101866</v>
      </c>
      <c r="C13" s="8">
        <v>3072005</v>
      </c>
      <c r="D13" s="9" t="s">
        <v>7</v>
      </c>
      <c r="E13" s="121">
        <v>1867711.3853778434</v>
      </c>
      <c r="F13" s="6">
        <v>4941.0354110524959</v>
      </c>
      <c r="G13" s="16">
        <v>8.3485449420539481E-3</v>
      </c>
      <c r="H13" s="120">
        <v>-9400.86</v>
      </c>
      <c r="I13" s="120">
        <v>1858310.5253778433</v>
      </c>
      <c r="J13" s="120">
        <v>-8459.64</v>
      </c>
      <c r="K13" s="120">
        <v>1849850.8853778434</v>
      </c>
      <c r="L13" s="119">
        <f t="shared" si="1"/>
        <v>212732.85181845201</v>
      </c>
      <c r="M13" s="119">
        <f t="shared" si="2"/>
        <v>157237.3252571167</v>
      </c>
      <c r="N13" s="119">
        <f t="shared" si="2"/>
        <v>157237.3252571167</v>
      </c>
      <c r="O13" s="119">
        <f t="shared" si="2"/>
        <v>157237.3252571167</v>
      </c>
      <c r="P13" s="119">
        <f t="shared" si="2"/>
        <v>157237.3252571167</v>
      </c>
      <c r="Q13" s="119">
        <f t="shared" si="2"/>
        <v>157237.3252571167</v>
      </c>
      <c r="R13" s="119">
        <f t="shared" si="2"/>
        <v>157237.3252571167</v>
      </c>
      <c r="S13" s="119">
        <f t="shared" si="2"/>
        <v>157237.3252571167</v>
      </c>
      <c r="T13" s="119">
        <f t="shared" si="2"/>
        <v>157237.3252571167</v>
      </c>
      <c r="U13" s="119">
        <f t="shared" si="2"/>
        <v>157237.3252571167</v>
      </c>
      <c r="V13" s="119">
        <f t="shared" si="2"/>
        <v>157237.3252571167</v>
      </c>
      <c r="W13" s="119">
        <f t="shared" si="2"/>
        <v>64744.780988224527</v>
      </c>
    </row>
    <row r="14" spans="1:23" x14ac:dyDescent="0.25">
      <c r="A14" s="1">
        <v>8</v>
      </c>
      <c r="B14" s="8">
        <v>101867</v>
      </c>
      <c r="C14" s="8">
        <v>3072006</v>
      </c>
      <c r="D14" s="9" t="s">
        <v>8</v>
      </c>
      <c r="E14" s="121">
        <v>1280115.5068451012</v>
      </c>
      <c r="F14" s="6">
        <v>5059.7450863442737</v>
      </c>
      <c r="G14" s="16">
        <v>2.6231631512473763E-2</v>
      </c>
      <c r="H14" s="120">
        <v>-6292.1100000000006</v>
      </c>
      <c r="I14" s="120">
        <v>1273823.3968451011</v>
      </c>
      <c r="J14" s="120">
        <v>-5662.1399999999994</v>
      </c>
      <c r="K14" s="120">
        <v>1268161.2568451012</v>
      </c>
      <c r="L14" s="119">
        <f t="shared" si="1"/>
        <v>145838.54453718665</v>
      </c>
      <c r="M14" s="119">
        <f t="shared" si="2"/>
        <v>107793.70683183361</v>
      </c>
      <c r="N14" s="119">
        <f t="shared" si="2"/>
        <v>107793.70683183361</v>
      </c>
      <c r="O14" s="119">
        <f t="shared" si="2"/>
        <v>107793.70683183361</v>
      </c>
      <c r="P14" s="119">
        <f t="shared" si="2"/>
        <v>107793.70683183361</v>
      </c>
      <c r="Q14" s="119">
        <f t="shared" si="2"/>
        <v>107793.70683183361</v>
      </c>
      <c r="R14" s="119">
        <f t="shared" si="2"/>
        <v>107793.70683183361</v>
      </c>
      <c r="S14" s="119">
        <f t="shared" si="2"/>
        <v>107793.70683183361</v>
      </c>
      <c r="T14" s="119">
        <f t="shared" si="2"/>
        <v>107793.70683183361</v>
      </c>
      <c r="U14" s="119">
        <f t="shared" si="2"/>
        <v>107793.70683183361</v>
      </c>
      <c r="V14" s="119">
        <f t="shared" si="2"/>
        <v>107793.70683183361</v>
      </c>
      <c r="W14" s="119">
        <f t="shared" si="2"/>
        <v>44385.643989578552</v>
      </c>
    </row>
    <row r="15" spans="1:23" x14ac:dyDescent="0.25">
      <c r="A15" s="1">
        <v>9</v>
      </c>
      <c r="B15" s="8">
        <v>101868</v>
      </c>
      <c r="C15" s="8">
        <v>3072022</v>
      </c>
      <c r="D15" s="9" t="s">
        <v>9</v>
      </c>
      <c r="E15" s="121">
        <v>1492560.1684694311</v>
      </c>
      <c r="F15" s="6">
        <v>5164.5680569876513</v>
      </c>
      <c r="G15" s="16">
        <v>-1.5034290070188749E-2</v>
      </c>
      <c r="H15" s="120">
        <v>-7187.43</v>
      </c>
      <c r="I15" s="120">
        <v>1485372.7384694312</v>
      </c>
      <c r="J15" s="120">
        <v>-6467.82</v>
      </c>
      <c r="K15" s="120">
        <v>1478904.9184694311</v>
      </c>
      <c r="L15" s="119">
        <f t="shared" si="1"/>
        <v>170074.06562398458</v>
      </c>
      <c r="M15" s="119">
        <f t="shared" si="2"/>
        <v>125706.91806990166</v>
      </c>
      <c r="N15" s="119">
        <f t="shared" si="2"/>
        <v>125706.91806990166</v>
      </c>
      <c r="O15" s="119">
        <f t="shared" si="2"/>
        <v>125706.91806990166</v>
      </c>
      <c r="P15" s="119">
        <f t="shared" si="2"/>
        <v>125706.91806990166</v>
      </c>
      <c r="Q15" s="119">
        <f t="shared" si="2"/>
        <v>125706.91806990166</v>
      </c>
      <c r="R15" s="119">
        <f t="shared" si="2"/>
        <v>125706.91806990166</v>
      </c>
      <c r="S15" s="119">
        <f t="shared" si="2"/>
        <v>125706.91806990166</v>
      </c>
      <c r="T15" s="119">
        <f t="shared" si="2"/>
        <v>125706.91806990166</v>
      </c>
      <c r="U15" s="119">
        <f t="shared" si="2"/>
        <v>125706.91806990166</v>
      </c>
      <c r="V15" s="119">
        <f t="shared" si="2"/>
        <v>125706.91806990166</v>
      </c>
      <c r="W15" s="119">
        <f t="shared" si="2"/>
        <v>51761.672146430094</v>
      </c>
    </row>
    <row r="16" spans="1:23" x14ac:dyDescent="0.25">
      <c r="A16" s="1">
        <v>10</v>
      </c>
      <c r="B16" s="8">
        <v>101869</v>
      </c>
      <c r="C16" s="8">
        <v>3072033</v>
      </c>
      <c r="D16" s="9" t="s">
        <v>10</v>
      </c>
      <c r="E16" s="121">
        <v>1795220.8550653688</v>
      </c>
      <c r="F16" s="6">
        <v>4454.6423202614615</v>
      </c>
      <c r="G16" s="16">
        <v>1.0624758830174885E-2</v>
      </c>
      <c r="H16" s="120">
        <v>-10022.61</v>
      </c>
      <c r="I16" s="120">
        <v>1785198.2450653687</v>
      </c>
      <c r="J16" s="120">
        <v>-9019.14</v>
      </c>
      <c r="K16" s="120">
        <v>1776179.1050653688</v>
      </c>
      <c r="L16" s="119">
        <f t="shared" si="1"/>
        <v>204260.59708251743</v>
      </c>
      <c r="M16" s="119">
        <f t="shared" si="2"/>
        <v>150975.22393055636</v>
      </c>
      <c r="N16" s="119">
        <f t="shared" si="2"/>
        <v>150975.22393055636</v>
      </c>
      <c r="O16" s="119">
        <f t="shared" si="2"/>
        <v>150975.22393055636</v>
      </c>
      <c r="P16" s="119">
        <f t="shared" si="2"/>
        <v>150975.22393055636</v>
      </c>
      <c r="Q16" s="119">
        <f t="shared" si="2"/>
        <v>150975.22393055636</v>
      </c>
      <c r="R16" s="119">
        <f t="shared" si="2"/>
        <v>150975.22393055636</v>
      </c>
      <c r="S16" s="119">
        <f t="shared" si="2"/>
        <v>150975.22393055636</v>
      </c>
      <c r="T16" s="119">
        <f t="shared" si="2"/>
        <v>150975.22393055636</v>
      </c>
      <c r="U16" s="119">
        <f t="shared" si="2"/>
        <v>150975.22393055636</v>
      </c>
      <c r="V16" s="119">
        <f t="shared" si="2"/>
        <v>150975.22393055636</v>
      </c>
      <c r="W16" s="119">
        <f t="shared" si="2"/>
        <v>62166.268677287917</v>
      </c>
    </row>
    <row r="17" spans="1:23" x14ac:dyDescent="0.25">
      <c r="A17" s="1">
        <v>11</v>
      </c>
      <c r="B17" s="8">
        <v>101870</v>
      </c>
      <c r="C17" s="8">
        <v>3072046</v>
      </c>
      <c r="D17" s="9" t="s">
        <v>11</v>
      </c>
      <c r="E17" s="121">
        <v>2508019.2440600763</v>
      </c>
      <c r="F17" s="6">
        <v>4045.1923291291555</v>
      </c>
      <c r="G17" s="16">
        <v>2.4133363870916913E-2</v>
      </c>
      <c r="H17" s="120">
        <v>-15419.400000000001</v>
      </c>
      <c r="I17" s="120">
        <v>2492599.8440600764</v>
      </c>
      <c r="J17" s="120">
        <v>-13875.599999999999</v>
      </c>
      <c r="K17" s="120">
        <v>2478724.2440600763</v>
      </c>
      <c r="L17" s="119">
        <f t="shared" si="1"/>
        <v>285053.28806690878</v>
      </c>
      <c r="M17" s="119">
        <f t="shared" si="2"/>
        <v>210691.56074510652</v>
      </c>
      <c r="N17" s="119">
        <f t="shared" si="2"/>
        <v>210691.56074510652</v>
      </c>
      <c r="O17" s="119">
        <f t="shared" si="2"/>
        <v>210691.56074510652</v>
      </c>
      <c r="P17" s="119">
        <f t="shared" si="2"/>
        <v>210691.56074510652</v>
      </c>
      <c r="Q17" s="119">
        <f t="shared" si="2"/>
        <v>210691.56074510652</v>
      </c>
      <c r="R17" s="119">
        <f t="shared" si="2"/>
        <v>210691.56074510652</v>
      </c>
      <c r="S17" s="119">
        <f t="shared" si="2"/>
        <v>210691.56074510652</v>
      </c>
      <c r="T17" s="119">
        <f t="shared" si="2"/>
        <v>210691.56074510652</v>
      </c>
      <c r="U17" s="119">
        <f t="shared" si="2"/>
        <v>210691.56074510652</v>
      </c>
      <c r="V17" s="119">
        <f t="shared" si="2"/>
        <v>210691.56074510652</v>
      </c>
      <c r="W17" s="119">
        <f t="shared" si="2"/>
        <v>86755.348542102685</v>
      </c>
    </row>
    <row r="18" spans="1:23" x14ac:dyDescent="0.25">
      <c r="A18" s="1">
        <v>12</v>
      </c>
      <c r="B18" s="8">
        <v>101873</v>
      </c>
      <c r="C18" s="8">
        <v>3072058</v>
      </c>
      <c r="D18" s="9" t="s">
        <v>12</v>
      </c>
      <c r="E18" s="121">
        <v>1791631.9140710866</v>
      </c>
      <c r="F18" s="6">
        <v>4990.6181450448094</v>
      </c>
      <c r="G18" s="16">
        <v>-1.5073872465695026E-2</v>
      </c>
      <c r="H18" s="120">
        <v>-8928.33</v>
      </c>
      <c r="I18" s="120">
        <v>1782703.5840710865</v>
      </c>
      <c r="J18" s="120">
        <v>-8034.42</v>
      </c>
      <c r="K18" s="120">
        <v>1774669.1640710866</v>
      </c>
      <c r="L18" s="119">
        <f t="shared" si="1"/>
        <v>204086.95386817495</v>
      </c>
      <c r="M18" s="119">
        <f t="shared" si="2"/>
        <v>150846.87894604236</v>
      </c>
      <c r="N18" s="119">
        <f t="shared" si="2"/>
        <v>150846.87894604236</v>
      </c>
      <c r="O18" s="119">
        <f t="shared" si="2"/>
        <v>150846.87894604236</v>
      </c>
      <c r="P18" s="119">
        <f t="shared" si="2"/>
        <v>150846.87894604236</v>
      </c>
      <c r="Q18" s="119">
        <f t="shared" si="2"/>
        <v>150846.87894604236</v>
      </c>
      <c r="R18" s="119">
        <f t="shared" si="2"/>
        <v>150846.87894604236</v>
      </c>
      <c r="S18" s="119">
        <f t="shared" si="2"/>
        <v>150846.87894604236</v>
      </c>
      <c r="T18" s="119">
        <f t="shared" si="2"/>
        <v>150846.87894604236</v>
      </c>
      <c r="U18" s="119">
        <f t="shared" si="2"/>
        <v>150846.87894604236</v>
      </c>
      <c r="V18" s="119">
        <f t="shared" si="2"/>
        <v>150846.87894604236</v>
      </c>
      <c r="W18" s="119">
        <f t="shared" si="2"/>
        <v>62113.420742488037</v>
      </c>
    </row>
    <row r="19" spans="1:23" x14ac:dyDescent="0.25">
      <c r="A19" s="1">
        <v>13</v>
      </c>
      <c r="B19" s="8">
        <v>101874</v>
      </c>
      <c r="C19" s="8">
        <v>3072059</v>
      </c>
      <c r="D19" s="9" t="s">
        <v>13</v>
      </c>
      <c r="E19" s="121">
        <v>1809877.3995385461</v>
      </c>
      <c r="F19" s="6">
        <v>4199.2515070499912</v>
      </c>
      <c r="G19" s="16">
        <v>3.0272384374847583E-3</v>
      </c>
      <c r="H19" s="120">
        <v>-10718.970000000001</v>
      </c>
      <c r="I19" s="120">
        <v>1799158.4295385461</v>
      </c>
      <c r="J19" s="120">
        <v>-9645.7799999999988</v>
      </c>
      <c r="K19" s="120">
        <v>1789512.6495385461</v>
      </c>
      <c r="L19" s="119">
        <f t="shared" si="1"/>
        <v>205793.95469693281</v>
      </c>
      <c r="M19" s="119">
        <f t="shared" si="2"/>
        <v>152108.57521077644</v>
      </c>
      <c r="N19" s="119">
        <f t="shared" si="2"/>
        <v>152108.57521077644</v>
      </c>
      <c r="O19" s="119">
        <f t="shared" si="2"/>
        <v>152108.57521077644</v>
      </c>
      <c r="P19" s="119">
        <f t="shared" si="2"/>
        <v>152108.57521077644</v>
      </c>
      <c r="Q19" s="119">
        <f t="shared" si="2"/>
        <v>152108.57521077644</v>
      </c>
      <c r="R19" s="119">
        <f t="shared" si="2"/>
        <v>152108.57521077644</v>
      </c>
      <c r="S19" s="119">
        <f t="shared" si="2"/>
        <v>152108.57521077644</v>
      </c>
      <c r="T19" s="119">
        <f t="shared" si="2"/>
        <v>152108.57521077644</v>
      </c>
      <c r="U19" s="119">
        <f t="shared" si="2"/>
        <v>152108.57521077644</v>
      </c>
      <c r="V19" s="119">
        <f t="shared" si="2"/>
        <v>152108.57521077644</v>
      </c>
      <c r="W19" s="119">
        <f t="shared" si="2"/>
        <v>62632.942733849122</v>
      </c>
    </row>
    <row r="20" spans="1:23" x14ac:dyDescent="0.25">
      <c r="A20" s="1">
        <v>14</v>
      </c>
      <c r="B20" s="8">
        <v>101875</v>
      </c>
      <c r="C20" s="8">
        <v>3072067</v>
      </c>
      <c r="D20" s="9" t="s">
        <v>452</v>
      </c>
      <c r="E20" s="121">
        <v>1700119.764822874</v>
      </c>
      <c r="F20" s="6">
        <v>4885.4016230542356</v>
      </c>
      <c r="G20" s="16">
        <v>2.9125804911163122E-3</v>
      </c>
      <c r="H20" s="120">
        <v>-8654.76</v>
      </c>
      <c r="I20" s="120">
        <v>1691465.004822874</v>
      </c>
      <c r="J20" s="120">
        <v>-7788.24</v>
      </c>
      <c r="K20" s="120">
        <v>1683676.764822874</v>
      </c>
      <c r="L20" s="119">
        <f t="shared" si="1"/>
        <v>193622.82795463051</v>
      </c>
      <c r="M20" s="119">
        <f t="shared" si="2"/>
        <v>143112.52500994431</v>
      </c>
      <c r="N20" s="119">
        <f t="shared" si="2"/>
        <v>143112.52500994431</v>
      </c>
      <c r="O20" s="119">
        <f t="shared" si="2"/>
        <v>143112.52500994431</v>
      </c>
      <c r="P20" s="119">
        <f t="shared" si="2"/>
        <v>143112.52500994431</v>
      </c>
      <c r="Q20" s="119">
        <f t="shared" si="2"/>
        <v>143112.52500994431</v>
      </c>
      <c r="R20" s="119">
        <f t="shared" si="2"/>
        <v>143112.52500994431</v>
      </c>
      <c r="S20" s="119">
        <f t="shared" si="2"/>
        <v>143112.52500994431</v>
      </c>
      <c r="T20" s="119">
        <f t="shared" si="2"/>
        <v>143112.52500994431</v>
      </c>
      <c r="U20" s="119">
        <f t="shared" si="2"/>
        <v>143112.52500994431</v>
      </c>
      <c r="V20" s="119">
        <f t="shared" si="2"/>
        <v>143112.52500994431</v>
      </c>
      <c r="W20" s="119">
        <f t="shared" si="2"/>
        <v>58928.686768800595</v>
      </c>
    </row>
    <row r="21" spans="1:23" x14ac:dyDescent="0.25">
      <c r="A21" s="1">
        <v>15</v>
      </c>
      <c r="B21" s="8">
        <v>101876</v>
      </c>
      <c r="C21" s="8">
        <v>3072071</v>
      </c>
      <c r="D21" s="9" t="s">
        <v>15</v>
      </c>
      <c r="E21" s="121">
        <v>2555708.7640414098</v>
      </c>
      <c r="F21" s="6">
        <v>4491.5795501606499</v>
      </c>
      <c r="G21" s="16">
        <v>-2.4813219654753249E-2</v>
      </c>
      <c r="H21" s="120">
        <v>-14151.03</v>
      </c>
      <c r="I21" s="120">
        <v>2541557.73404141</v>
      </c>
      <c r="J21" s="120">
        <v>-12734.22</v>
      </c>
      <c r="K21" s="120">
        <v>2528823.5140414098</v>
      </c>
      <c r="L21" s="119">
        <f t="shared" si="1"/>
        <v>290814.70411476213</v>
      </c>
      <c r="M21" s="119">
        <f t="shared" si="2"/>
        <v>214949.99869351985</v>
      </c>
      <c r="N21" s="119">
        <f t="shared" si="2"/>
        <v>214949.99869351985</v>
      </c>
      <c r="O21" s="119">
        <f t="shared" si="2"/>
        <v>214949.99869351985</v>
      </c>
      <c r="P21" s="119">
        <f t="shared" si="2"/>
        <v>214949.99869351985</v>
      </c>
      <c r="Q21" s="119">
        <f t="shared" si="2"/>
        <v>214949.99869351985</v>
      </c>
      <c r="R21" s="119">
        <f t="shared" si="2"/>
        <v>214949.99869351985</v>
      </c>
      <c r="S21" s="119">
        <f t="shared" si="2"/>
        <v>214949.99869351985</v>
      </c>
      <c r="T21" s="119">
        <f t="shared" si="2"/>
        <v>214949.99869351985</v>
      </c>
      <c r="U21" s="119">
        <f t="shared" si="2"/>
        <v>214949.99869351985</v>
      </c>
      <c r="V21" s="119">
        <f t="shared" si="2"/>
        <v>214949.99869351985</v>
      </c>
      <c r="W21" s="119">
        <f t="shared" si="2"/>
        <v>88508.822991449357</v>
      </c>
    </row>
    <row r="22" spans="1:23" x14ac:dyDescent="0.25">
      <c r="A22" s="1">
        <v>16</v>
      </c>
      <c r="B22" s="8">
        <v>101877</v>
      </c>
      <c r="C22" s="8">
        <v>3072076</v>
      </c>
      <c r="D22" s="9" t="s">
        <v>16</v>
      </c>
      <c r="E22" s="121">
        <v>1522042.9515459565</v>
      </c>
      <c r="F22" s="6">
        <v>4450.4179869764812</v>
      </c>
      <c r="G22" s="16">
        <v>6.0637571504791321E-3</v>
      </c>
      <c r="H22" s="120">
        <v>-8505.5400000000009</v>
      </c>
      <c r="I22" s="120">
        <v>1513537.4115459565</v>
      </c>
      <c r="J22" s="120">
        <v>-7653.96</v>
      </c>
      <c r="K22" s="120">
        <v>1505883.4515459565</v>
      </c>
      <c r="L22" s="119">
        <f t="shared" si="1"/>
        <v>173176.59692778502</v>
      </c>
      <c r="M22" s="119">
        <f t="shared" si="2"/>
        <v>128000.09338140632</v>
      </c>
      <c r="N22" s="119">
        <f t="shared" si="2"/>
        <v>128000.09338140632</v>
      </c>
      <c r="O22" s="119">
        <f t="shared" si="2"/>
        <v>128000.09338140632</v>
      </c>
      <c r="P22" s="119">
        <f t="shared" si="2"/>
        <v>128000.09338140632</v>
      </c>
      <c r="Q22" s="119">
        <f t="shared" si="2"/>
        <v>128000.09338140632</v>
      </c>
      <c r="R22" s="119">
        <f t="shared" si="2"/>
        <v>128000.09338140632</v>
      </c>
      <c r="S22" s="119">
        <f t="shared" si="2"/>
        <v>128000.09338140632</v>
      </c>
      <c r="T22" s="119">
        <f t="shared" si="2"/>
        <v>128000.09338140632</v>
      </c>
      <c r="U22" s="119">
        <f t="shared" si="2"/>
        <v>128000.09338140632</v>
      </c>
      <c r="V22" s="119">
        <f t="shared" si="2"/>
        <v>128000.09338140632</v>
      </c>
      <c r="W22" s="119">
        <f t="shared" si="2"/>
        <v>52705.920804108486</v>
      </c>
    </row>
    <row r="23" spans="1:23" x14ac:dyDescent="0.25">
      <c r="A23" s="1">
        <v>17</v>
      </c>
      <c r="B23" s="8">
        <v>101878</v>
      </c>
      <c r="C23" s="8">
        <v>3072083</v>
      </c>
      <c r="D23" s="9" t="s">
        <v>17</v>
      </c>
      <c r="E23" s="121">
        <v>1293279.7885240626</v>
      </c>
      <c r="F23" s="6">
        <v>5032.2170759691153</v>
      </c>
      <c r="G23" s="16">
        <v>-1.6209344344180199E-2</v>
      </c>
      <c r="H23" s="120">
        <v>-6391.59</v>
      </c>
      <c r="I23" s="120">
        <v>1286888.1985240625</v>
      </c>
      <c r="J23" s="120">
        <v>-5751.66</v>
      </c>
      <c r="K23" s="120">
        <v>1281136.5385240626</v>
      </c>
      <c r="L23" s="119">
        <f t="shared" si="1"/>
        <v>147330.70193026721</v>
      </c>
      <c r="M23" s="119">
        <f t="shared" si="2"/>
        <v>108896.60577454533</v>
      </c>
      <c r="N23" s="119">
        <f t="shared" si="2"/>
        <v>108896.60577454533</v>
      </c>
      <c r="O23" s="119">
        <f t="shared" si="2"/>
        <v>108896.60577454533</v>
      </c>
      <c r="P23" s="119">
        <f t="shared" si="2"/>
        <v>108896.60577454533</v>
      </c>
      <c r="Q23" s="119">
        <f t="shared" si="2"/>
        <v>108896.60577454533</v>
      </c>
      <c r="R23" s="119">
        <f t="shared" si="2"/>
        <v>108896.60577454533</v>
      </c>
      <c r="S23" s="119">
        <f t="shared" si="2"/>
        <v>108896.60577454533</v>
      </c>
      <c r="T23" s="119">
        <f t="shared" si="2"/>
        <v>108896.60577454533</v>
      </c>
      <c r="U23" s="119">
        <f t="shared" si="2"/>
        <v>108896.60577454533</v>
      </c>
      <c r="V23" s="119">
        <f t="shared" si="2"/>
        <v>108896.60577454533</v>
      </c>
      <c r="W23" s="119">
        <f t="shared" si="2"/>
        <v>44839.778848342197</v>
      </c>
    </row>
    <row r="24" spans="1:23" x14ac:dyDescent="0.25">
      <c r="A24" s="1">
        <v>18</v>
      </c>
      <c r="B24" s="8">
        <v>101879</v>
      </c>
      <c r="C24" s="8">
        <v>3072088</v>
      </c>
      <c r="D24" s="9" t="s">
        <v>18</v>
      </c>
      <c r="E24" s="121">
        <v>1706325.5441853248</v>
      </c>
      <c r="F24" s="6">
        <v>4409.1099332954127</v>
      </c>
      <c r="G24" s="16">
        <v>2.052134299322983E-2</v>
      </c>
      <c r="H24" s="120">
        <v>-9624.69</v>
      </c>
      <c r="I24" s="120">
        <v>1696700.8541853249</v>
      </c>
      <c r="J24" s="120">
        <v>-8661.06</v>
      </c>
      <c r="K24" s="120">
        <v>1688039.7941853248</v>
      </c>
      <c r="L24" s="119">
        <f t="shared" si="1"/>
        <v>194124.57633131236</v>
      </c>
      <c r="M24" s="119">
        <f t="shared" si="2"/>
        <v>143483.38250575261</v>
      </c>
      <c r="N24" s="119">
        <f t="shared" si="2"/>
        <v>143483.38250575261</v>
      </c>
      <c r="O24" s="119">
        <f t="shared" si="2"/>
        <v>143483.38250575261</v>
      </c>
      <c r="P24" s="119">
        <f t="shared" si="2"/>
        <v>143483.38250575261</v>
      </c>
      <c r="Q24" s="119">
        <f t="shared" si="2"/>
        <v>143483.38250575261</v>
      </c>
      <c r="R24" s="119">
        <f t="shared" si="2"/>
        <v>143483.38250575261</v>
      </c>
      <c r="S24" s="119">
        <f t="shared" si="2"/>
        <v>143483.38250575261</v>
      </c>
      <c r="T24" s="119">
        <f t="shared" si="2"/>
        <v>143483.38250575261</v>
      </c>
      <c r="U24" s="119">
        <f t="shared" si="2"/>
        <v>143483.38250575261</v>
      </c>
      <c r="V24" s="119">
        <f t="shared" si="2"/>
        <v>143483.38250575261</v>
      </c>
      <c r="W24" s="119">
        <f t="shared" si="2"/>
        <v>59081.392796486376</v>
      </c>
    </row>
    <row r="25" spans="1:23" x14ac:dyDescent="0.25">
      <c r="A25" s="1">
        <v>19</v>
      </c>
      <c r="B25" s="8">
        <v>101880</v>
      </c>
      <c r="C25" s="8">
        <v>3072092</v>
      </c>
      <c r="D25" s="9" t="s">
        <v>19</v>
      </c>
      <c r="E25" s="121">
        <v>1993057.5471538911</v>
      </c>
      <c r="F25" s="6">
        <v>4825.8051989198329</v>
      </c>
      <c r="G25" s="16">
        <v>1.2576931093846389E-2</v>
      </c>
      <c r="H25" s="120">
        <v>-10271.310000000001</v>
      </c>
      <c r="I25" s="120">
        <v>1982786.237153891</v>
      </c>
      <c r="J25" s="120">
        <v>-9242.9399999999987</v>
      </c>
      <c r="K25" s="120">
        <v>1973543.2971538911</v>
      </c>
      <c r="L25" s="119">
        <f t="shared" si="1"/>
        <v>226957.47917269749</v>
      </c>
      <c r="M25" s="119">
        <f t="shared" si="2"/>
        <v>167751.18025808074</v>
      </c>
      <c r="N25" s="119">
        <f t="shared" si="2"/>
        <v>167751.18025808074</v>
      </c>
      <c r="O25" s="119">
        <f t="shared" si="2"/>
        <v>167751.18025808074</v>
      </c>
      <c r="P25" s="119">
        <f t="shared" si="2"/>
        <v>167751.18025808074</v>
      </c>
      <c r="Q25" s="119">
        <f t="shared" si="2"/>
        <v>167751.18025808074</v>
      </c>
      <c r="R25" s="119">
        <f t="shared" si="2"/>
        <v>167751.18025808074</v>
      </c>
      <c r="S25" s="119">
        <f t="shared" si="2"/>
        <v>167751.18025808074</v>
      </c>
      <c r="T25" s="119">
        <f t="shared" si="2"/>
        <v>167751.18025808074</v>
      </c>
      <c r="U25" s="119">
        <f t="shared" si="2"/>
        <v>167751.18025808074</v>
      </c>
      <c r="V25" s="119">
        <f t="shared" si="2"/>
        <v>167751.18025808074</v>
      </c>
      <c r="W25" s="119">
        <f t="shared" si="2"/>
        <v>69074.015400386197</v>
      </c>
    </row>
    <row r="26" spans="1:23" x14ac:dyDescent="0.25">
      <c r="A26" s="1">
        <v>20</v>
      </c>
      <c r="B26" s="8">
        <v>101881</v>
      </c>
      <c r="C26" s="8">
        <v>3072094</v>
      </c>
      <c r="D26" s="9" t="s">
        <v>20</v>
      </c>
      <c r="E26" s="121">
        <v>1826462.8954560759</v>
      </c>
      <c r="F26" s="6">
        <v>5419.771203133756</v>
      </c>
      <c r="G26" s="16">
        <v>-4.9043575603272549E-3</v>
      </c>
      <c r="H26" s="120">
        <v>-8381.19</v>
      </c>
      <c r="I26" s="120">
        <v>1818081.705456076</v>
      </c>
      <c r="J26" s="120">
        <v>-7542.0599999999995</v>
      </c>
      <c r="K26" s="120">
        <v>1810539.6454560759</v>
      </c>
      <c r="L26" s="119">
        <f t="shared" si="1"/>
        <v>208212.05922744874</v>
      </c>
      <c r="M26" s="119">
        <f t="shared" si="2"/>
        <v>153895.86986376645</v>
      </c>
      <c r="N26" s="119">
        <f t="shared" si="2"/>
        <v>153895.86986376645</v>
      </c>
      <c r="O26" s="119">
        <f t="shared" si="2"/>
        <v>153895.86986376645</v>
      </c>
      <c r="P26" s="119">
        <f t="shared" si="2"/>
        <v>153895.86986376645</v>
      </c>
      <c r="Q26" s="119">
        <f t="shared" si="2"/>
        <v>153895.86986376645</v>
      </c>
      <c r="R26" s="119">
        <f t="shared" si="2"/>
        <v>153895.86986376645</v>
      </c>
      <c r="S26" s="119">
        <f t="shared" si="2"/>
        <v>153895.86986376645</v>
      </c>
      <c r="T26" s="119">
        <f t="shared" si="2"/>
        <v>153895.86986376645</v>
      </c>
      <c r="U26" s="119">
        <f t="shared" si="2"/>
        <v>153895.86986376645</v>
      </c>
      <c r="V26" s="119">
        <f t="shared" si="2"/>
        <v>153895.86986376645</v>
      </c>
      <c r="W26" s="119">
        <f t="shared" si="2"/>
        <v>63368.887590962666</v>
      </c>
    </row>
    <row r="27" spans="1:23" x14ac:dyDescent="0.25">
      <c r="A27" s="1">
        <v>21</v>
      </c>
      <c r="B27" s="8">
        <v>101884</v>
      </c>
      <c r="C27" s="8">
        <v>3072115</v>
      </c>
      <c r="D27" s="9" t="s">
        <v>21</v>
      </c>
      <c r="E27" s="121">
        <v>1806721.7307758834</v>
      </c>
      <c r="F27" s="6">
        <v>4343.0810835958737</v>
      </c>
      <c r="G27" s="16">
        <v>8.8152741442433236E-3</v>
      </c>
      <c r="H27" s="120">
        <v>-10345.92</v>
      </c>
      <c r="I27" s="120">
        <v>1796375.8107758835</v>
      </c>
      <c r="J27" s="120">
        <v>-9310.08</v>
      </c>
      <c r="K27" s="120">
        <v>1787065.7307758834</v>
      </c>
      <c r="L27" s="119">
        <f t="shared" si="1"/>
        <v>205512.55903922662</v>
      </c>
      <c r="M27" s="119">
        <f t="shared" si="1"/>
        <v>151900.5871159501</v>
      </c>
      <c r="N27" s="119">
        <f t="shared" si="1"/>
        <v>151900.5871159501</v>
      </c>
      <c r="O27" s="119">
        <f t="shared" si="1"/>
        <v>151900.5871159501</v>
      </c>
      <c r="P27" s="119">
        <f t="shared" si="1"/>
        <v>151900.5871159501</v>
      </c>
      <c r="Q27" s="119">
        <f t="shared" si="1"/>
        <v>151900.5871159501</v>
      </c>
      <c r="R27" s="119">
        <f t="shared" si="1"/>
        <v>151900.5871159501</v>
      </c>
      <c r="S27" s="119">
        <f t="shared" si="1"/>
        <v>151900.5871159501</v>
      </c>
      <c r="T27" s="119">
        <f t="shared" si="1"/>
        <v>151900.5871159501</v>
      </c>
      <c r="U27" s="119">
        <f t="shared" si="1"/>
        <v>151900.5871159501</v>
      </c>
      <c r="V27" s="119">
        <f t="shared" si="1"/>
        <v>151900.5871159501</v>
      </c>
      <c r="W27" s="119">
        <f t="shared" si="1"/>
        <v>62547.300577155926</v>
      </c>
    </row>
    <row r="28" spans="1:23" x14ac:dyDescent="0.25">
      <c r="A28" s="1">
        <v>22</v>
      </c>
      <c r="B28" s="8">
        <v>101885</v>
      </c>
      <c r="C28" s="8">
        <v>3072121</v>
      </c>
      <c r="D28" s="9" t="s">
        <v>22</v>
      </c>
      <c r="E28" s="121">
        <v>2738996.2186616496</v>
      </c>
      <c r="F28" s="6">
        <v>4564.993697769416</v>
      </c>
      <c r="G28" s="16">
        <v>-2.7276170217769291E-3</v>
      </c>
      <c r="H28" s="120">
        <v>-14922</v>
      </c>
      <c r="I28" s="120">
        <v>2724074.2186616496</v>
      </c>
      <c r="J28" s="120">
        <v>-13428</v>
      </c>
      <c r="K28" s="120">
        <v>2710646.2186616496</v>
      </c>
      <c r="L28" s="119">
        <f t="shared" ref="L28:W43" si="3">$K28*L$9</f>
        <v>311724.31514608971</v>
      </c>
      <c r="M28" s="119">
        <f t="shared" si="3"/>
        <v>230404.92858624025</v>
      </c>
      <c r="N28" s="119">
        <f t="shared" si="3"/>
        <v>230404.92858624025</v>
      </c>
      <c r="O28" s="119">
        <f t="shared" si="3"/>
        <v>230404.92858624025</v>
      </c>
      <c r="P28" s="119">
        <f t="shared" si="3"/>
        <v>230404.92858624025</v>
      </c>
      <c r="Q28" s="119">
        <f t="shared" si="3"/>
        <v>230404.92858624025</v>
      </c>
      <c r="R28" s="119">
        <f t="shared" si="3"/>
        <v>230404.92858624025</v>
      </c>
      <c r="S28" s="119">
        <f t="shared" si="3"/>
        <v>230404.92858624025</v>
      </c>
      <c r="T28" s="119">
        <f t="shared" si="3"/>
        <v>230404.92858624025</v>
      </c>
      <c r="U28" s="119">
        <f t="shared" si="3"/>
        <v>230404.92858624025</v>
      </c>
      <c r="V28" s="119">
        <f t="shared" si="3"/>
        <v>230404.92858624025</v>
      </c>
      <c r="W28" s="119">
        <f t="shared" si="3"/>
        <v>94872.617653157751</v>
      </c>
    </row>
    <row r="29" spans="1:23" x14ac:dyDescent="0.25">
      <c r="A29" s="1">
        <v>23</v>
      </c>
      <c r="B29" s="8">
        <v>101886</v>
      </c>
      <c r="C29" s="8">
        <v>3072125</v>
      </c>
      <c r="D29" s="9" t="s">
        <v>23</v>
      </c>
      <c r="E29" s="121">
        <v>2308368.1904545682</v>
      </c>
      <c r="F29" s="6">
        <v>4430.6491179550258</v>
      </c>
      <c r="G29" s="16">
        <v>2.5820534366571835E-4</v>
      </c>
      <c r="H29" s="120">
        <v>-12957.27</v>
      </c>
      <c r="I29" s="120">
        <v>2295410.9204545682</v>
      </c>
      <c r="J29" s="120">
        <v>-11659.98</v>
      </c>
      <c r="K29" s="120">
        <v>2283750.9404545682</v>
      </c>
      <c r="L29" s="119">
        <f t="shared" si="3"/>
        <v>262631.35815227538</v>
      </c>
      <c r="M29" s="119">
        <f t="shared" si="3"/>
        <v>194118.82993863832</v>
      </c>
      <c r="N29" s="119">
        <f t="shared" si="3"/>
        <v>194118.82993863832</v>
      </c>
      <c r="O29" s="119">
        <f t="shared" si="3"/>
        <v>194118.82993863832</v>
      </c>
      <c r="P29" s="119">
        <f t="shared" si="3"/>
        <v>194118.82993863832</v>
      </c>
      <c r="Q29" s="119">
        <f t="shared" si="3"/>
        <v>194118.82993863832</v>
      </c>
      <c r="R29" s="119">
        <f t="shared" si="3"/>
        <v>194118.82993863832</v>
      </c>
      <c r="S29" s="119">
        <f t="shared" si="3"/>
        <v>194118.82993863832</v>
      </c>
      <c r="T29" s="119">
        <f t="shared" si="3"/>
        <v>194118.82993863832</v>
      </c>
      <c r="U29" s="119">
        <f t="shared" si="3"/>
        <v>194118.82993863832</v>
      </c>
      <c r="V29" s="119">
        <f t="shared" si="3"/>
        <v>194118.82993863832</v>
      </c>
      <c r="W29" s="119">
        <f t="shared" si="3"/>
        <v>79931.282915909891</v>
      </c>
    </row>
    <row r="30" spans="1:23" x14ac:dyDescent="0.25">
      <c r="A30" s="1">
        <v>24</v>
      </c>
      <c r="B30" s="8">
        <v>101887</v>
      </c>
      <c r="C30" s="8">
        <v>3072150</v>
      </c>
      <c r="D30" s="9" t="s">
        <v>24</v>
      </c>
      <c r="E30" s="121">
        <v>1822445.8625829306</v>
      </c>
      <c r="F30" s="6">
        <v>4370.3737711820877</v>
      </c>
      <c r="G30" s="16">
        <v>1.0364127662221945E-2</v>
      </c>
      <c r="H30" s="120">
        <v>-10370.790000000001</v>
      </c>
      <c r="I30" s="120">
        <v>1812075.0725829306</v>
      </c>
      <c r="J30" s="120">
        <v>-9332.4599999999991</v>
      </c>
      <c r="K30" s="120">
        <v>1802742.6125829306</v>
      </c>
      <c r="L30" s="119">
        <f t="shared" si="3"/>
        <v>207315.40044703704</v>
      </c>
      <c r="M30" s="119">
        <f t="shared" si="3"/>
        <v>153233.12206954911</v>
      </c>
      <c r="N30" s="119">
        <f t="shared" si="3"/>
        <v>153233.12206954911</v>
      </c>
      <c r="O30" s="119">
        <f t="shared" si="3"/>
        <v>153233.12206954911</v>
      </c>
      <c r="P30" s="119">
        <f t="shared" si="3"/>
        <v>153233.12206954911</v>
      </c>
      <c r="Q30" s="119">
        <f t="shared" si="3"/>
        <v>153233.12206954911</v>
      </c>
      <c r="R30" s="119">
        <f t="shared" si="3"/>
        <v>153233.12206954911</v>
      </c>
      <c r="S30" s="119">
        <f t="shared" si="3"/>
        <v>153233.12206954911</v>
      </c>
      <c r="T30" s="119">
        <f t="shared" si="3"/>
        <v>153233.12206954911</v>
      </c>
      <c r="U30" s="119">
        <f t="shared" si="3"/>
        <v>153233.12206954911</v>
      </c>
      <c r="V30" s="119">
        <f t="shared" si="3"/>
        <v>153233.12206954911</v>
      </c>
      <c r="W30" s="119">
        <f t="shared" si="3"/>
        <v>63095.991440402577</v>
      </c>
    </row>
    <row r="31" spans="1:23" x14ac:dyDescent="0.25">
      <c r="A31" s="1">
        <v>25</v>
      </c>
      <c r="B31" s="8">
        <v>101888</v>
      </c>
      <c r="C31" s="8">
        <v>3072151</v>
      </c>
      <c r="D31" s="9" t="s">
        <v>25</v>
      </c>
      <c r="E31" s="121">
        <v>2605004.6512665688</v>
      </c>
      <c r="F31" s="6">
        <v>4161.3492831734329</v>
      </c>
      <c r="G31" s="16">
        <v>-1.3582818032996657E-3</v>
      </c>
      <c r="H31" s="120">
        <v>-15568.62</v>
      </c>
      <c r="I31" s="120">
        <v>2589436.0312665687</v>
      </c>
      <c r="J31" s="120">
        <v>-14009.88</v>
      </c>
      <c r="K31" s="120">
        <v>2575426.1512665688</v>
      </c>
      <c r="L31" s="119">
        <f t="shared" si="3"/>
        <v>296174.00739565544</v>
      </c>
      <c r="M31" s="119">
        <f t="shared" si="3"/>
        <v>218911.22285765837</v>
      </c>
      <c r="N31" s="119">
        <f t="shared" si="3"/>
        <v>218911.22285765837</v>
      </c>
      <c r="O31" s="119">
        <f t="shared" si="3"/>
        <v>218911.22285765837</v>
      </c>
      <c r="P31" s="119">
        <f t="shared" si="3"/>
        <v>218911.22285765837</v>
      </c>
      <c r="Q31" s="119">
        <f t="shared" si="3"/>
        <v>218911.22285765837</v>
      </c>
      <c r="R31" s="119">
        <f t="shared" si="3"/>
        <v>218911.22285765837</v>
      </c>
      <c r="S31" s="119">
        <f t="shared" si="3"/>
        <v>218911.22285765837</v>
      </c>
      <c r="T31" s="119">
        <f t="shared" si="3"/>
        <v>218911.22285765837</v>
      </c>
      <c r="U31" s="119">
        <f t="shared" si="3"/>
        <v>218911.22285765837</v>
      </c>
      <c r="V31" s="119">
        <f t="shared" si="3"/>
        <v>218911.22285765837</v>
      </c>
      <c r="W31" s="119">
        <f t="shared" si="3"/>
        <v>90139.915294329912</v>
      </c>
    </row>
    <row r="32" spans="1:23" x14ac:dyDescent="0.25">
      <c r="A32" s="1">
        <v>26</v>
      </c>
      <c r="B32" s="8">
        <v>101889</v>
      </c>
      <c r="C32" s="8">
        <v>3072153</v>
      </c>
      <c r="D32" s="9" t="s">
        <v>26</v>
      </c>
      <c r="E32" s="121">
        <v>1952567.7882450346</v>
      </c>
      <c r="F32" s="6">
        <v>4905.9492166960672</v>
      </c>
      <c r="G32" s="16">
        <v>-2.2939717403150706E-2</v>
      </c>
      <c r="H32" s="120">
        <v>-9898.26</v>
      </c>
      <c r="I32" s="120">
        <v>1942669.5282450346</v>
      </c>
      <c r="J32" s="120">
        <v>-8907.24</v>
      </c>
      <c r="K32" s="120">
        <v>1933762.2882450346</v>
      </c>
      <c r="L32" s="119">
        <f t="shared" si="3"/>
        <v>222382.66314817898</v>
      </c>
      <c r="M32" s="119">
        <f t="shared" si="3"/>
        <v>164369.79450082796</v>
      </c>
      <c r="N32" s="119">
        <f t="shared" si="3"/>
        <v>164369.79450082796</v>
      </c>
      <c r="O32" s="119">
        <f t="shared" si="3"/>
        <v>164369.79450082796</v>
      </c>
      <c r="P32" s="119">
        <f t="shared" si="3"/>
        <v>164369.79450082796</v>
      </c>
      <c r="Q32" s="119">
        <f t="shared" si="3"/>
        <v>164369.79450082796</v>
      </c>
      <c r="R32" s="119">
        <f t="shared" si="3"/>
        <v>164369.79450082796</v>
      </c>
      <c r="S32" s="119">
        <f t="shared" si="3"/>
        <v>164369.79450082796</v>
      </c>
      <c r="T32" s="119">
        <f t="shared" si="3"/>
        <v>164369.79450082796</v>
      </c>
      <c r="U32" s="119">
        <f t="shared" si="3"/>
        <v>164369.79450082796</v>
      </c>
      <c r="V32" s="119">
        <f t="shared" si="3"/>
        <v>164369.79450082796</v>
      </c>
      <c r="W32" s="119">
        <f t="shared" si="3"/>
        <v>67681.68008857622</v>
      </c>
    </row>
    <row r="33" spans="1:23" x14ac:dyDescent="0.25">
      <c r="A33" s="1">
        <v>27</v>
      </c>
      <c r="B33" s="8">
        <v>101890</v>
      </c>
      <c r="C33" s="8">
        <v>3072154</v>
      </c>
      <c r="D33" s="9" t="s">
        <v>27</v>
      </c>
      <c r="E33" s="121">
        <v>1956914.4803023087</v>
      </c>
      <c r="F33" s="6">
        <v>4319.8995150161336</v>
      </c>
      <c r="G33" s="16">
        <v>-1.9641199503430684E-3</v>
      </c>
      <c r="H33" s="120">
        <v>-11266.11</v>
      </c>
      <c r="I33" s="120">
        <v>1945648.3703023086</v>
      </c>
      <c r="J33" s="120">
        <v>-10138.14</v>
      </c>
      <c r="K33" s="120">
        <v>1935510.2303023087</v>
      </c>
      <c r="L33" s="119">
        <f t="shared" si="3"/>
        <v>222583.67648476551</v>
      </c>
      <c r="M33" s="119">
        <f t="shared" si="3"/>
        <v>164518.36957569624</v>
      </c>
      <c r="N33" s="119">
        <f t="shared" si="3"/>
        <v>164518.36957569624</v>
      </c>
      <c r="O33" s="119">
        <f t="shared" si="3"/>
        <v>164518.36957569624</v>
      </c>
      <c r="P33" s="119">
        <f t="shared" si="3"/>
        <v>164518.36957569624</v>
      </c>
      <c r="Q33" s="119">
        <f t="shared" si="3"/>
        <v>164518.36957569624</v>
      </c>
      <c r="R33" s="119">
        <f t="shared" si="3"/>
        <v>164518.36957569624</v>
      </c>
      <c r="S33" s="119">
        <f t="shared" si="3"/>
        <v>164518.36957569624</v>
      </c>
      <c r="T33" s="119">
        <f t="shared" si="3"/>
        <v>164518.36957569624</v>
      </c>
      <c r="U33" s="119">
        <f t="shared" si="3"/>
        <v>164518.36957569624</v>
      </c>
      <c r="V33" s="119">
        <f t="shared" si="3"/>
        <v>164518.36957569624</v>
      </c>
      <c r="W33" s="119">
        <f t="shared" si="3"/>
        <v>67742.858060580809</v>
      </c>
    </row>
    <row r="34" spans="1:23" x14ac:dyDescent="0.25">
      <c r="A34" s="1">
        <v>28</v>
      </c>
      <c r="B34" s="8">
        <v>101891</v>
      </c>
      <c r="C34" s="8">
        <v>3072161</v>
      </c>
      <c r="D34" s="9" t="s">
        <v>28</v>
      </c>
      <c r="E34" s="121">
        <v>1119817.4262925293</v>
      </c>
      <c r="F34" s="6">
        <v>5436.0069237501421</v>
      </c>
      <c r="G34" s="16">
        <v>-3.7409716354805944E-3</v>
      </c>
      <c r="H34" s="120">
        <v>-5123.22</v>
      </c>
      <c r="I34" s="120">
        <v>1114694.2062925294</v>
      </c>
      <c r="J34" s="120">
        <v>-4610.28</v>
      </c>
      <c r="K34" s="120">
        <v>1110083.9262925293</v>
      </c>
      <c r="L34" s="119">
        <f t="shared" si="3"/>
        <v>127659.65152364087</v>
      </c>
      <c r="M34" s="119">
        <f t="shared" si="3"/>
        <v>94357.133734864998</v>
      </c>
      <c r="N34" s="119">
        <f t="shared" si="3"/>
        <v>94357.133734864998</v>
      </c>
      <c r="O34" s="119">
        <f t="shared" si="3"/>
        <v>94357.133734864998</v>
      </c>
      <c r="P34" s="119">
        <f t="shared" si="3"/>
        <v>94357.133734864998</v>
      </c>
      <c r="Q34" s="119">
        <f t="shared" si="3"/>
        <v>94357.133734864998</v>
      </c>
      <c r="R34" s="119">
        <f t="shared" si="3"/>
        <v>94357.133734864998</v>
      </c>
      <c r="S34" s="119">
        <f t="shared" si="3"/>
        <v>94357.133734864998</v>
      </c>
      <c r="T34" s="119">
        <f t="shared" si="3"/>
        <v>94357.133734864998</v>
      </c>
      <c r="U34" s="119">
        <f t="shared" si="3"/>
        <v>94357.133734864998</v>
      </c>
      <c r="V34" s="119">
        <f t="shared" si="3"/>
        <v>94357.133734864998</v>
      </c>
      <c r="W34" s="119">
        <f t="shared" si="3"/>
        <v>38852.93742023853</v>
      </c>
    </row>
    <row r="35" spans="1:23" x14ac:dyDescent="0.25">
      <c r="A35" s="1">
        <v>29</v>
      </c>
      <c r="B35" s="8">
        <v>101892</v>
      </c>
      <c r="C35" s="8">
        <v>3072162</v>
      </c>
      <c r="D35" s="9" t="s">
        <v>29</v>
      </c>
      <c r="E35" s="121">
        <v>1845158.9185152138</v>
      </c>
      <c r="F35" s="6">
        <v>4414.255785921564</v>
      </c>
      <c r="G35" s="16">
        <v>1.3224574157064239E-2</v>
      </c>
      <c r="H35" s="120">
        <v>-10395.66</v>
      </c>
      <c r="I35" s="120">
        <v>1834763.2585152138</v>
      </c>
      <c r="J35" s="120">
        <v>-9354.84</v>
      </c>
      <c r="K35" s="120">
        <v>1825408.4185152138</v>
      </c>
      <c r="L35" s="119">
        <f t="shared" si="3"/>
        <v>209921.96812924958</v>
      </c>
      <c r="M35" s="119">
        <f t="shared" si="3"/>
        <v>155159.71557379319</v>
      </c>
      <c r="N35" s="119">
        <f t="shared" si="3"/>
        <v>155159.71557379319</v>
      </c>
      <c r="O35" s="119">
        <f t="shared" si="3"/>
        <v>155159.71557379319</v>
      </c>
      <c r="P35" s="119">
        <f t="shared" si="3"/>
        <v>155159.71557379319</v>
      </c>
      <c r="Q35" s="119">
        <f t="shared" si="3"/>
        <v>155159.71557379319</v>
      </c>
      <c r="R35" s="119">
        <f t="shared" si="3"/>
        <v>155159.71557379319</v>
      </c>
      <c r="S35" s="119">
        <f t="shared" si="3"/>
        <v>155159.71557379319</v>
      </c>
      <c r="T35" s="119">
        <f t="shared" si="3"/>
        <v>155159.71557379319</v>
      </c>
      <c r="U35" s="119">
        <f t="shared" si="3"/>
        <v>155159.71557379319</v>
      </c>
      <c r="V35" s="119">
        <f t="shared" si="3"/>
        <v>155159.71557379319</v>
      </c>
      <c r="W35" s="119">
        <f t="shared" si="3"/>
        <v>63889.29464803249</v>
      </c>
    </row>
    <row r="36" spans="1:23" x14ac:dyDescent="0.25">
      <c r="A36" s="1">
        <v>30</v>
      </c>
      <c r="B36" s="8">
        <v>101893</v>
      </c>
      <c r="C36" s="8">
        <v>3072163</v>
      </c>
      <c r="D36" s="9" t="s">
        <v>30</v>
      </c>
      <c r="E36" s="121">
        <v>1805284.1826942796</v>
      </c>
      <c r="F36" s="6">
        <v>4446.5127652568463</v>
      </c>
      <c r="G36" s="16">
        <v>-5.4964522656566484E-3</v>
      </c>
      <c r="H36" s="120">
        <v>-10097.220000000001</v>
      </c>
      <c r="I36" s="120">
        <v>1795186.9626942796</v>
      </c>
      <c r="J36" s="120">
        <v>-9086.2799999999988</v>
      </c>
      <c r="K36" s="120">
        <v>1786100.6826942796</v>
      </c>
      <c r="L36" s="119">
        <f t="shared" si="3"/>
        <v>205401.57850984216</v>
      </c>
      <c r="M36" s="119">
        <f t="shared" si="3"/>
        <v>151818.55802901377</v>
      </c>
      <c r="N36" s="119">
        <f t="shared" si="3"/>
        <v>151818.55802901377</v>
      </c>
      <c r="O36" s="119">
        <f t="shared" si="3"/>
        <v>151818.55802901377</v>
      </c>
      <c r="P36" s="119">
        <f t="shared" si="3"/>
        <v>151818.55802901377</v>
      </c>
      <c r="Q36" s="119">
        <f t="shared" si="3"/>
        <v>151818.55802901377</v>
      </c>
      <c r="R36" s="119">
        <f t="shared" si="3"/>
        <v>151818.55802901377</v>
      </c>
      <c r="S36" s="119">
        <f t="shared" si="3"/>
        <v>151818.55802901377</v>
      </c>
      <c r="T36" s="119">
        <f t="shared" si="3"/>
        <v>151818.55802901377</v>
      </c>
      <c r="U36" s="119">
        <f t="shared" si="3"/>
        <v>151818.55802901377</v>
      </c>
      <c r="V36" s="119">
        <f t="shared" si="3"/>
        <v>151818.55802901377</v>
      </c>
      <c r="W36" s="119">
        <f t="shared" si="3"/>
        <v>62513.523894299789</v>
      </c>
    </row>
    <row r="37" spans="1:23" x14ac:dyDescent="0.25">
      <c r="A37" s="1">
        <v>31</v>
      </c>
      <c r="B37" s="8">
        <v>101894</v>
      </c>
      <c r="C37" s="8">
        <v>3072164</v>
      </c>
      <c r="D37" s="9" t="s">
        <v>31</v>
      </c>
      <c r="E37" s="121">
        <v>1841674.7397440295</v>
      </c>
      <c r="F37" s="6">
        <v>4470.084319767062</v>
      </c>
      <c r="G37" s="16">
        <v>1.0825269899093382E-2</v>
      </c>
      <c r="H37" s="120">
        <v>-10246.44</v>
      </c>
      <c r="I37" s="120">
        <v>1831428.2997440295</v>
      </c>
      <c r="J37" s="120">
        <v>-9220.56</v>
      </c>
      <c r="K37" s="120">
        <v>1822207.7397440295</v>
      </c>
      <c r="L37" s="119">
        <f t="shared" si="3"/>
        <v>209553.89007056339</v>
      </c>
      <c r="M37" s="119">
        <f t="shared" si="3"/>
        <v>154887.65787824252</v>
      </c>
      <c r="N37" s="119">
        <f t="shared" si="3"/>
        <v>154887.65787824252</v>
      </c>
      <c r="O37" s="119">
        <f t="shared" si="3"/>
        <v>154887.65787824252</v>
      </c>
      <c r="P37" s="119">
        <f t="shared" si="3"/>
        <v>154887.65787824252</v>
      </c>
      <c r="Q37" s="119">
        <f t="shared" si="3"/>
        <v>154887.65787824252</v>
      </c>
      <c r="R37" s="119">
        <f t="shared" si="3"/>
        <v>154887.65787824252</v>
      </c>
      <c r="S37" s="119">
        <f t="shared" si="3"/>
        <v>154887.65787824252</v>
      </c>
      <c r="T37" s="119">
        <f t="shared" si="3"/>
        <v>154887.65787824252</v>
      </c>
      <c r="U37" s="119">
        <f t="shared" si="3"/>
        <v>154887.65787824252</v>
      </c>
      <c r="V37" s="119">
        <f t="shared" si="3"/>
        <v>154887.65787824252</v>
      </c>
      <c r="W37" s="119">
        <f t="shared" si="3"/>
        <v>63777.270891041037</v>
      </c>
    </row>
    <row r="38" spans="1:23" x14ac:dyDescent="0.25">
      <c r="A38" s="1">
        <v>32</v>
      </c>
      <c r="B38" s="8">
        <v>101895</v>
      </c>
      <c r="C38" s="8">
        <v>3072165</v>
      </c>
      <c r="D38" s="9" t="s">
        <v>32</v>
      </c>
      <c r="E38" s="121">
        <v>2724560.0937970937</v>
      </c>
      <c r="F38" s="6">
        <v>4394.4517641888606</v>
      </c>
      <c r="G38" s="16">
        <v>-6.7211534324995714E-3</v>
      </c>
      <c r="H38" s="120">
        <v>-15419.400000000001</v>
      </c>
      <c r="I38" s="120">
        <v>2709140.6937970938</v>
      </c>
      <c r="J38" s="120">
        <v>-13875.599999999999</v>
      </c>
      <c r="K38" s="120">
        <v>2695265.0937970937</v>
      </c>
      <c r="L38" s="119">
        <f t="shared" si="3"/>
        <v>309955.48578666581</v>
      </c>
      <c r="M38" s="119">
        <f t="shared" si="3"/>
        <v>229097.53297275299</v>
      </c>
      <c r="N38" s="119">
        <f t="shared" si="3"/>
        <v>229097.53297275299</v>
      </c>
      <c r="O38" s="119">
        <f t="shared" si="3"/>
        <v>229097.53297275299</v>
      </c>
      <c r="P38" s="119">
        <f t="shared" si="3"/>
        <v>229097.53297275299</v>
      </c>
      <c r="Q38" s="119">
        <f t="shared" si="3"/>
        <v>229097.53297275299</v>
      </c>
      <c r="R38" s="119">
        <f t="shared" si="3"/>
        <v>229097.53297275299</v>
      </c>
      <c r="S38" s="119">
        <f t="shared" si="3"/>
        <v>229097.53297275299</v>
      </c>
      <c r="T38" s="119">
        <f t="shared" si="3"/>
        <v>229097.53297275299</v>
      </c>
      <c r="U38" s="119">
        <f t="shared" si="3"/>
        <v>229097.53297275299</v>
      </c>
      <c r="V38" s="119">
        <f t="shared" si="3"/>
        <v>229097.53297275299</v>
      </c>
      <c r="W38" s="119">
        <f t="shared" si="3"/>
        <v>94334.278282898289</v>
      </c>
    </row>
    <row r="39" spans="1:23" x14ac:dyDescent="0.25">
      <c r="A39" s="1">
        <v>33</v>
      </c>
      <c r="B39" s="8">
        <v>101896</v>
      </c>
      <c r="C39" s="8">
        <v>3072166</v>
      </c>
      <c r="D39" s="9" t="s">
        <v>33</v>
      </c>
      <c r="E39" s="121">
        <v>1865838.7172807464</v>
      </c>
      <c r="F39" s="6">
        <v>4400.5630124545905</v>
      </c>
      <c r="G39" s="16">
        <v>2.4039119680951293E-2</v>
      </c>
      <c r="H39" s="120">
        <v>-10544.880000000001</v>
      </c>
      <c r="I39" s="120">
        <v>1855293.8372807465</v>
      </c>
      <c r="J39" s="120">
        <v>-9489.119999999999</v>
      </c>
      <c r="K39" s="120">
        <v>1845804.7172807464</v>
      </c>
      <c r="L39" s="119">
        <f t="shared" si="3"/>
        <v>212267.54248728586</v>
      </c>
      <c r="M39" s="119">
        <f t="shared" si="3"/>
        <v>156893.40096886345</v>
      </c>
      <c r="N39" s="119">
        <f t="shared" si="3"/>
        <v>156893.40096886345</v>
      </c>
      <c r="O39" s="119">
        <f t="shared" si="3"/>
        <v>156893.40096886345</v>
      </c>
      <c r="P39" s="119">
        <f t="shared" si="3"/>
        <v>156893.40096886345</v>
      </c>
      <c r="Q39" s="119">
        <f t="shared" si="3"/>
        <v>156893.40096886345</v>
      </c>
      <c r="R39" s="119">
        <f t="shared" si="3"/>
        <v>156893.40096886345</v>
      </c>
      <c r="S39" s="119">
        <f t="shared" si="3"/>
        <v>156893.40096886345</v>
      </c>
      <c r="T39" s="119">
        <f t="shared" si="3"/>
        <v>156893.40096886345</v>
      </c>
      <c r="U39" s="119">
        <f t="shared" si="3"/>
        <v>156893.40096886345</v>
      </c>
      <c r="V39" s="119">
        <f t="shared" si="3"/>
        <v>156893.40096886345</v>
      </c>
      <c r="W39" s="119">
        <f t="shared" si="3"/>
        <v>64603.165104826134</v>
      </c>
    </row>
    <row r="40" spans="1:23" x14ac:dyDescent="0.25">
      <c r="A40" s="1">
        <v>34</v>
      </c>
      <c r="B40" s="8">
        <v>101897</v>
      </c>
      <c r="C40" s="8">
        <v>3072167</v>
      </c>
      <c r="D40" s="9" t="s">
        <v>34</v>
      </c>
      <c r="E40" s="121">
        <v>3248713.3959449586</v>
      </c>
      <c r="F40" s="6">
        <v>3918.8340119963314</v>
      </c>
      <c r="G40" s="16">
        <v>1.5334952288972525E-2</v>
      </c>
      <c r="H40" s="120">
        <v>-20617.23</v>
      </c>
      <c r="I40" s="120">
        <v>3228096.1659449586</v>
      </c>
      <c r="J40" s="120">
        <v>-18553.02</v>
      </c>
      <c r="K40" s="120">
        <v>3209543.1459449586</v>
      </c>
      <c r="L40" s="119">
        <f t="shared" si="3"/>
        <v>369097.46178367024</v>
      </c>
      <c r="M40" s="119">
        <f t="shared" si="3"/>
        <v>272811.1674053215</v>
      </c>
      <c r="N40" s="119">
        <f t="shared" si="3"/>
        <v>272811.1674053215</v>
      </c>
      <c r="O40" s="119">
        <f t="shared" si="3"/>
        <v>272811.1674053215</v>
      </c>
      <c r="P40" s="119">
        <f t="shared" si="3"/>
        <v>272811.1674053215</v>
      </c>
      <c r="Q40" s="119">
        <f t="shared" si="3"/>
        <v>272811.1674053215</v>
      </c>
      <c r="R40" s="119">
        <f t="shared" si="3"/>
        <v>272811.1674053215</v>
      </c>
      <c r="S40" s="119">
        <f t="shared" si="3"/>
        <v>272811.1674053215</v>
      </c>
      <c r="T40" s="119">
        <f t="shared" si="3"/>
        <v>272811.1674053215</v>
      </c>
      <c r="U40" s="119">
        <f t="shared" si="3"/>
        <v>272811.1674053215</v>
      </c>
      <c r="V40" s="119">
        <f t="shared" si="3"/>
        <v>272811.1674053215</v>
      </c>
      <c r="W40" s="119">
        <f t="shared" si="3"/>
        <v>112334.01010807356</v>
      </c>
    </row>
    <row r="41" spans="1:23" x14ac:dyDescent="0.25">
      <c r="A41" s="1">
        <v>35</v>
      </c>
      <c r="B41" s="8">
        <v>101898</v>
      </c>
      <c r="C41" s="8">
        <v>3072168</v>
      </c>
      <c r="D41" s="9" t="s">
        <v>35</v>
      </c>
      <c r="E41" s="121">
        <v>3799558.1212137253</v>
      </c>
      <c r="F41" s="6">
        <v>4803.486878904836</v>
      </c>
      <c r="G41" s="16">
        <v>-8.2742834676222676E-3</v>
      </c>
      <c r="H41" s="120">
        <v>-19672.170000000002</v>
      </c>
      <c r="I41" s="120">
        <v>3779885.9512137254</v>
      </c>
      <c r="J41" s="120">
        <v>-17702.579999999998</v>
      </c>
      <c r="K41" s="120">
        <v>3762183.3712137253</v>
      </c>
      <c r="L41" s="119">
        <f t="shared" si="3"/>
        <v>432651.08768957842</v>
      </c>
      <c r="M41" s="119">
        <f t="shared" si="3"/>
        <v>319785.58655316668</v>
      </c>
      <c r="N41" s="119">
        <f t="shared" si="3"/>
        <v>319785.58655316668</v>
      </c>
      <c r="O41" s="119">
        <f t="shared" si="3"/>
        <v>319785.58655316668</v>
      </c>
      <c r="P41" s="119">
        <f t="shared" si="3"/>
        <v>319785.58655316668</v>
      </c>
      <c r="Q41" s="119">
        <f t="shared" si="3"/>
        <v>319785.58655316668</v>
      </c>
      <c r="R41" s="119">
        <f t="shared" si="3"/>
        <v>319785.58655316668</v>
      </c>
      <c r="S41" s="119">
        <f t="shared" si="3"/>
        <v>319785.58655316668</v>
      </c>
      <c r="T41" s="119">
        <f t="shared" si="3"/>
        <v>319785.58655316668</v>
      </c>
      <c r="U41" s="119">
        <f t="shared" si="3"/>
        <v>319785.58655316668</v>
      </c>
      <c r="V41" s="119">
        <f t="shared" si="3"/>
        <v>319785.58655316668</v>
      </c>
      <c r="W41" s="119">
        <f t="shared" si="3"/>
        <v>131676.41799248039</v>
      </c>
    </row>
    <row r="42" spans="1:23" x14ac:dyDescent="0.25">
      <c r="A42" s="1">
        <v>36</v>
      </c>
      <c r="B42" s="8">
        <v>101899</v>
      </c>
      <c r="C42" s="8">
        <v>3072169</v>
      </c>
      <c r="D42" s="9" t="s">
        <v>36</v>
      </c>
      <c r="E42" s="121">
        <v>2392282.8829889852</v>
      </c>
      <c r="F42" s="6">
        <v>4357.5280200163661</v>
      </c>
      <c r="G42" s="16">
        <v>2.0650974394135213E-2</v>
      </c>
      <c r="H42" s="120">
        <v>-13653.630000000001</v>
      </c>
      <c r="I42" s="120">
        <v>2378629.2529889853</v>
      </c>
      <c r="J42" s="120">
        <v>-12286.619999999999</v>
      </c>
      <c r="K42" s="120">
        <v>2366342.6329889852</v>
      </c>
      <c r="L42" s="119">
        <f t="shared" si="3"/>
        <v>272129.40279373329</v>
      </c>
      <c r="M42" s="119">
        <f t="shared" si="3"/>
        <v>201139.12380406374</v>
      </c>
      <c r="N42" s="119">
        <f t="shared" si="3"/>
        <v>201139.12380406374</v>
      </c>
      <c r="O42" s="119">
        <f t="shared" si="3"/>
        <v>201139.12380406374</v>
      </c>
      <c r="P42" s="119">
        <f t="shared" si="3"/>
        <v>201139.12380406374</v>
      </c>
      <c r="Q42" s="119">
        <f t="shared" si="3"/>
        <v>201139.12380406374</v>
      </c>
      <c r="R42" s="119">
        <f t="shared" si="3"/>
        <v>201139.12380406374</v>
      </c>
      <c r="S42" s="119">
        <f t="shared" si="3"/>
        <v>201139.12380406374</v>
      </c>
      <c r="T42" s="119">
        <f t="shared" si="3"/>
        <v>201139.12380406374</v>
      </c>
      <c r="U42" s="119">
        <f t="shared" si="3"/>
        <v>201139.12380406374</v>
      </c>
      <c r="V42" s="119">
        <f t="shared" si="3"/>
        <v>201139.12380406374</v>
      </c>
      <c r="W42" s="119">
        <f t="shared" si="3"/>
        <v>82821.992154614491</v>
      </c>
    </row>
    <row r="43" spans="1:23" x14ac:dyDescent="0.25">
      <c r="A43" s="1">
        <v>37</v>
      </c>
      <c r="B43" s="8">
        <v>101900</v>
      </c>
      <c r="C43" s="8">
        <v>3072170</v>
      </c>
      <c r="D43" s="9" t="s">
        <v>37</v>
      </c>
      <c r="E43" s="121">
        <v>1799764.2351926388</v>
      </c>
      <c r="F43" s="6">
        <v>4736.221671559576</v>
      </c>
      <c r="G43" s="16">
        <v>3.0762800450880867E-3</v>
      </c>
      <c r="H43" s="120">
        <v>-9450.6</v>
      </c>
      <c r="I43" s="120">
        <v>1790313.6351926387</v>
      </c>
      <c r="J43" s="120">
        <v>-8504.4</v>
      </c>
      <c r="K43" s="120">
        <v>1781809.2351926388</v>
      </c>
      <c r="L43" s="119">
        <f t="shared" si="3"/>
        <v>204908.06204715348</v>
      </c>
      <c r="M43" s="119">
        <f t="shared" si="3"/>
        <v>151453.7849913743</v>
      </c>
      <c r="N43" s="119">
        <f t="shared" si="3"/>
        <v>151453.7849913743</v>
      </c>
      <c r="O43" s="119">
        <f t="shared" si="3"/>
        <v>151453.7849913743</v>
      </c>
      <c r="P43" s="119">
        <f t="shared" si="3"/>
        <v>151453.7849913743</v>
      </c>
      <c r="Q43" s="119">
        <f t="shared" si="3"/>
        <v>151453.7849913743</v>
      </c>
      <c r="R43" s="119">
        <f t="shared" si="3"/>
        <v>151453.7849913743</v>
      </c>
      <c r="S43" s="119">
        <f t="shared" si="3"/>
        <v>151453.7849913743</v>
      </c>
      <c r="T43" s="119">
        <f t="shared" si="3"/>
        <v>151453.7849913743</v>
      </c>
      <c r="U43" s="119">
        <f t="shared" si="3"/>
        <v>151453.7849913743</v>
      </c>
      <c r="V43" s="119">
        <f t="shared" si="3"/>
        <v>151453.7849913743</v>
      </c>
      <c r="W43" s="119">
        <f t="shared" si="3"/>
        <v>62363.323231742368</v>
      </c>
    </row>
    <row r="44" spans="1:23" x14ac:dyDescent="0.25">
      <c r="A44" s="1">
        <v>38</v>
      </c>
      <c r="B44" s="8">
        <v>101901</v>
      </c>
      <c r="C44" s="8">
        <v>3072171</v>
      </c>
      <c r="D44" s="9" t="s">
        <v>38</v>
      </c>
      <c r="E44" s="121">
        <v>3253824.1449955292</v>
      </c>
      <c r="F44" s="6">
        <v>4072.3706445500993</v>
      </c>
      <c r="G44" s="16">
        <v>7.0948328608309019E-3</v>
      </c>
      <c r="H44" s="120">
        <v>-19871.13</v>
      </c>
      <c r="I44" s="120">
        <v>3233953.0149955293</v>
      </c>
      <c r="J44" s="120">
        <v>-17881.62</v>
      </c>
      <c r="K44" s="120">
        <v>3216071.3949955292</v>
      </c>
      <c r="L44" s="119">
        <f t="shared" ref="L44:W59" si="4">$K44*L$9</f>
        <v>369848.21042448585</v>
      </c>
      <c r="M44" s="119">
        <f t="shared" si="4"/>
        <v>273366.06857462</v>
      </c>
      <c r="N44" s="119">
        <f t="shared" si="4"/>
        <v>273366.06857462</v>
      </c>
      <c r="O44" s="119">
        <f t="shared" si="4"/>
        <v>273366.06857462</v>
      </c>
      <c r="P44" s="119">
        <f t="shared" si="4"/>
        <v>273366.06857462</v>
      </c>
      <c r="Q44" s="119">
        <f t="shared" si="4"/>
        <v>273366.06857462</v>
      </c>
      <c r="R44" s="119">
        <f t="shared" si="4"/>
        <v>273366.06857462</v>
      </c>
      <c r="S44" s="119">
        <f t="shared" si="4"/>
        <v>273366.06857462</v>
      </c>
      <c r="T44" s="119">
        <f t="shared" si="4"/>
        <v>273366.06857462</v>
      </c>
      <c r="U44" s="119">
        <f t="shared" si="4"/>
        <v>273366.06857462</v>
      </c>
      <c r="V44" s="119">
        <f t="shared" si="4"/>
        <v>273366.06857462</v>
      </c>
      <c r="W44" s="119">
        <f t="shared" si="4"/>
        <v>112562.49882484353</v>
      </c>
    </row>
    <row r="45" spans="1:23" x14ac:dyDescent="0.25">
      <c r="A45" s="1">
        <v>39</v>
      </c>
      <c r="B45" s="8">
        <v>101902</v>
      </c>
      <c r="C45" s="8">
        <v>3072172</v>
      </c>
      <c r="D45" s="9" t="s">
        <v>39</v>
      </c>
      <c r="E45" s="121">
        <v>2962036.5274353242</v>
      </c>
      <c r="F45" s="6">
        <v>4578.1090068552148</v>
      </c>
      <c r="G45" s="16">
        <v>9.6744614243309268E-3</v>
      </c>
      <c r="H45" s="120">
        <v>-16090.890000000001</v>
      </c>
      <c r="I45" s="120">
        <v>2945945.637435324</v>
      </c>
      <c r="J45" s="120">
        <v>-14479.859999999999</v>
      </c>
      <c r="K45" s="120">
        <v>2931465.7774353242</v>
      </c>
      <c r="L45" s="119">
        <f t="shared" si="4"/>
        <v>337118.56440506229</v>
      </c>
      <c r="M45" s="119">
        <f t="shared" si="4"/>
        <v>249174.59108200256</v>
      </c>
      <c r="N45" s="119">
        <f t="shared" si="4"/>
        <v>249174.59108200256</v>
      </c>
      <c r="O45" s="119">
        <f t="shared" si="4"/>
        <v>249174.59108200256</v>
      </c>
      <c r="P45" s="119">
        <f t="shared" si="4"/>
        <v>249174.59108200256</v>
      </c>
      <c r="Q45" s="119">
        <f t="shared" si="4"/>
        <v>249174.59108200256</v>
      </c>
      <c r="R45" s="119">
        <f t="shared" si="4"/>
        <v>249174.59108200256</v>
      </c>
      <c r="S45" s="119">
        <f t="shared" si="4"/>
        <v>249174.59108200256</v>
      </c>
      <c r="T45" s="119">
        <f t="shared" si="4"/>
        <v>249174.59108200256</v>
      </c>
      <c r="U45" s="119">
        <f t="shared" si="4"/>
        <v>249174.59108200256</v>
      </c>
      <c r="V45" s="119">
        <f t="shared" si="4"/>
        <v>249174.59108200256</v>
      </c>
      <c r="W45" s="119">
        <f t="shared" si="4"/>
        <v>102601.30221023636</v>
      </c>
    </row>
    <row r="46" spans="1:23" x14ac:dyDescent="0.25">
      <c r="A46" s="1">
        <v>40</v>
      </c>
      <c r="B46" s="8">
        <v>101903</v>
      </c>
      <c r="C46" s="8">
        <v>3072173</v>
      </c>
      <c r="D46" s="9" t="s">
        <v>40</v>
      </c>
      <c r="E46" s="121">
        <v>2627350.5568749974</v>
      </c>
      <c r="F46" s="6">
        <v>4328.4193688220712</v>
      </c>
      <c r="G46" s="16">
        <v>-3.3205403023861546E-3</v>
      </c>
      <c r="H46" s="120">
        <v>-15096.09</v>
      </c>
      <c r="I46" s="120">
        <v>2612254.4668749976</v>
      </c>
      <c r="J46" s="120">
        <v>-13584.66</v>
      </c>
      <c r="K46" s="120">
        <v>2598669.8068749974</v>
      </c>
      <c r="L46" s="119">
        <f t="shared" si="4"/>
        <v>298847.02779062471</v>
      </c>
      <c r="M46" s="119">
        <f t="shared" si="4"/>
        <v>220886.93358437481</v>
      </c>
      <c r="N46" s="119">
        <f t="shared" si="4"/>
        <v>220886.93358437481</v>
      </c>
      <c r="O46" s="119">
        <f t="shared" si="4"/>
        <v>220886.93358437481</v>
      </c>
      <c r="P46" s="119">
        <f t="shared" si="4"/>
        <v>220886.93358437481</v>
      </c>
      <c r="Q46" s="119">
        <f t="shared" si="4"/>
        <v>220886.93358437481</v>
      </c>
      <c r="R46" s="119">
        <f t="shared" si="4"/>
        <v>220886.93358437481</v>
      </c>
      <c r="S46" s="119">
        <f t="shared" si="4"/>
        <v>220886.93358437481</v>
      </c>
      <c r="T46" s="119">
        <f t="shared" si="4"/>
        <v>220886.93358437481</v>
      </c>
      <c r="U46" s="119">
        <f t="shared" si="4"/>
        <v>220886.93358437481</v>
      </c>
      <c r="V46" s="119">
        <f t="shared" si="4"/>
        <v>220886.93358437481</v>
      </c>
      <c r="W46" s="119">
        <f t="shared" si="4"/>
        <v>90953.443240624925</v>
      </c>
    </row>
    <row r="47" spans="1:23" x14ac:dyDescent="0.25">
      <c r="A47" s="1">
        <v>41</v>
      </c>
      <c r="B47" s="8">
        <v>101904</v>
      </c>
      <c r="C47" s="8">
        <v>3072174</v>
      </c>
      <c r="D47" s="9" t="s">
        <v>41</v>
      </c>
      <c r="E47" s="121">
        <v>2454445.669222984</v>
      </c>
      <c r="F47" s="6">
        <v>3927.1130707567745</v>
      </c>
      <c r="G47" s="16">
        <v>9.6983003117050437E-3</v>
      </c>
      <c r="H47" s="120">
        <v>-15543.75</v>
      </c>
      <c r="I47" s="120">
        <v>2438901.919222984</v>
      </c>
      <c r="J47" s="120">
        <v>-13987.5</v>
      </c>
      <c r="K47" s="120">
        <v>2424914.419222984</v>
      </c>
      <c r="L47" s="119">
        <f t="shared" si="4"/>
        <v>278865.15821064316</v>
      </c>
      <c r="M47" s="119">
        <f t="shared" si="4"/>
        <v>206117.72563395367</v>
      </c>
      <c r="N47" s="119">
        <f t="shared" si="4"/>
        <v>206117.72563395367</v>
      </c>
      <c r="O47" s="119">
        <f t="shared" si="4"/>
        <v>206117.72563395367</v>
      </c>
      <c r="P47" s="119">
        <f t="shared" si="4"/>
        <v>206117.72563395367</v>
      </c>
      <c r="Q47" s="119">
        <f t="shared" si="4"/>
        <v>206117.72563395367</v>
      </c>
      <c r="R47" s="119">
        <f t="shared" si="4"/>
        <v>206117.72563395367</v>
      </c>
      <c r="S47" s="119">
        <f t="shared" si="4"/>
        <v>206117.72563395367</v>
      </c>
      <c r="T47" s="119">
        <f t="shared" si="4"/>
        <v>206117.72563395367</v>
      </c>
      <c r="U47" s="119">
        <f t="shared" si="4"/>
        <v>206117.72563395367</v>
      </c>
      <c r="V47" s="119">
        <f t="shared" si="4"/>
        <v>206117.72563395367</v>
      </c>
      <c r="W47" s="119">
        <f t="shared" si="4"/>
        <v>84872.004672804454</v>
      </c>
    </row>
    <row r="48" spans="1:23" x14ac:dyDescent="0.25">
      <c r="A48" s="1">
        <v>42</v>
      </c>
      <c r="B48" s="8">
        <v>101905</v>
      </c>
      <c r="C48" s="8">
        <v>3072175</v>
      </c>
      <c r="D48" s="9" t="s">
        <v>42</v>
      </c>
      <c r="E48" s="121">
        <v>2011255.4777767961</v>
      </c>
      <c r="F48" s="6">
        <v>4270.181481479397</v>
      </c>
      <c r="G48" s="16">
        <v>-5.2092590621051205E-3</v>
      </c>
      <c r="H48" s="120">
        <v>-11713.77</v>
      </c>
      <c r="I48" s="120">
        <v>1999541.7077767961</v>
      </c>
      <c r="J48" s="120">
        <v>-10540.98</v>
      </c>
      <c r="K48" s="120">
        <v>1989000.7277767961</v>
      </c>
      <c r="L48" s="119">
        <f t="shared" si="4"/>
        <v>228735.08369433155</v>
      </c>
      <c r="M48" s="119">
        <f t="shared" si="4"/>
        <v>169065.06186102767</v>
      </c>
      <c r="N48" s="119">
        <f t="shared" si="4"/>
        <v>169065.06186102767</v>
      </c>
      <c r="O48" s="119">
        <f t="shared" si="4"/>
        <v>169065.06186102767</v>
      </c>
      <c r="P48" s="119">
        <f t="shared" si="4"/>
        <v>169065.06186102767</v>
      </c>
      <c r="Q48" s="119">
        <f t="shared" si="4"/>
        <v>169065.06186102767</v>
      </c>
      <c r="R48" s="119">
        <f t="shared" si="4"/>
        <v>169065.06186102767</v>
      </c>
      <c r="S48" s="119">
        <f t="shared" si="4"/>
        <v>169065.06186102767</v>
      </c>
      <c r="T48" s="119">
        <f t="shared" si="4"/>
        <v>169065.06186102767</v>
      </c>
      <c r="U48" s="119">
        <f t="shared" si="4"/>
        <v>169065.06186102767</v>
      </c>
      <c r="V48" s="119">
        <f t="shared" si="4"/>
        <v>169065.06186102767</v>
      </c>
      <c r="W48" s="119">
        <f t="shared" si="4"/>
        <v>69615.025472187874</v>
      </c>
    </row>
    <row r="49" spans="1:23" x14ac:dyDescent="0.25">
      <c r="A49" s="1">
        <v>43</v>
      </c>
      <c r="B49" s="8">
        <v>101906</v>
      </c>
      <c r="C49" s="8">
        <v>3072176</v>
      </c>
      <c r="D49" s="9" t="s">
        <v>43</v>
      </c>
      <c r="E49" s="121">
        <v>1838495.5990023185</v>
      </c>
      <c r="F49" s="6">
        <v>4440.8106256094652</v>
      </c>
      <c r="G49" s="16">
        <v>3.1591662835923628E-3</v>
      </c>
      <c r="H49" s="120">
        <v>-10296.18</v>
      </c>
      <c r="I49" s="120">
        <v>1828199.4190023185</v>
      </c>
      <c r="J49" s="120">
        <v>-9265.32</v>
      </c>
      <c r="K49" s="120">
        <v>1818934.0990023185</v>
      </c>
      <c r="L49" s="119">
        <f t="shared" si="4"/>
        <v>209177.42138526664</v>
      </c>
      <c r="M49" s="119">
        <f t="shared" si="4"/>
        <v>154609.39841519709</v>
      </c>
      <c r="N49" s="119">
        <f t="shared" si="4"/>
        <v>154609.39841519709</v>
      </c>
      <c r="O49" s="119">
        <f t="shared" si="4"/>
        <v>154609.39841519709</v>
      </c>
      <c r="P49" s="119">
        <f t="shared" si="4"/>
        <v>154609.39841519709</v>
      </c>
      <c r="Q49" s="119">
        <f t="shared" si="4"/>
        <v>154609.39841519709</v>
      </c>
      <c r="R49" s="119">
        <f t="shared" si="4"/>
        <v>154609.39841519709</v>
      </c>
      <c r="S49" s="119">
        <f t="shared" si="4"/>
        <v>154609.39841519709</v>
      </c>
      <c r="T49" s="119">
        <f t="shared" si="4"/>
        <v>154609.39841519709</v>
      </c>
      <c r="U49" s="119">
        <f t="shared" si="4"/>
        <v>154609.39841519709</v>
      </c>
      <c r="V49" s="119">
        <f t="shared" si="4"/>
        <v>154609.39841519709</v>
      </c>
      <c r="W49" s="119">
        <f t="shared" si="4"/>
        <v>63662.693465081153</v>
      </c>
    </row>
    <row r="50" spans="1:23" x14ac:dyDescent="0.25">
      <c r="A50" s="1">
        <v>44</v>
      </c>
      <c r="B50" s="8">
        <v>101907</v>
      </c>
      <c r="C50" s="8">
        <v>3072177</v>
      </c>
      <c r="D50" s="9" t="s">
        <v>44</v>
      </c>
      <c r="E50" s="121">
        <v>2414846.4807658624</v>
      </c>
      <c r="F50" s="6">
        <v>4406.6541619815007</v>
      </c>
      <c r="G50" s="16">
        <v>1.3638665192068355E-2</v>
      </c>
      <c r="H50" s="120">
        <v>-13628.76</v>
      </c>
      <c r="I50" s="120">
        <v>2401217.7207658626</v>
      </c>
      <c r="J50" s="120">
        <v>-12264.24</v>
      </c>
      <c r="K50" s="120">
        <v>2388953.4807658624</v>
      </c>
      <c r="L50" s="119">
        <f t="shared" si="4"/>
        <v>274729.65028807416</v>
      </c>
      <c r="M50" s="119">
        <f t="shared" si="4"/>
        <v>203061.04586509831</v>
      </c>
      <c r="N50" s="119">
        <f t="shared" si="4"/>
        <v>203061.04586509831</v>
      </c>
      <c r="O50" s="119">
        <f t="shared" si="4"/>
        <v>203061.04586509831</v>
      </c>
      <c r="P50" s="119">
        <f t="shared" si="4"/>
        <v>203061.04586509831</v>
      </c>
      <c r="Q50" s="119">
        <f t="shared" si="4"/>
        <v>203061.04586509831</v>
      </c>
      <c r="R50" s="119">
        <f t="shared" si="4"/>
        <v>203061.04586509831</v>
      </c>
      <c r="S50" s="119">
        <f t="shared" si="4"/>
        <v>203061.04586509831</v>
      </c>
      <c r="T50" s="119">
        <f t="shared" si="4"/>
        <v>203061.04586509831</v>
      </c>
      <c r="U50" s="119">
        <f t="shared" si="4"/>
        <v>203061.04586509831</v>
      </c>
      <c r="V50" s="119">
        <f t="shared" si="4"/>
        <v>203061.04586509831</v>
      </c>
      <c r="W50" s="119">
        <f t="shared" si="4"/>
        <v>83613.371826805189</v>
      </c>
    </row>
    <row r="51" spans="1:23" x14ac:dyDescent="0.25">
      <c r="A51" s="1">
        <v>45</v>
      </c>
      <c r="B51" s="8">
        <v>101908</v>
      </c>
      <c r="C51" s="8">
        <v>3072178</v>
      </c>
      <c r="D51" s="9" t="s">
        <v>45</v>
      </c>
      <c r="E51" s="121">
        <v>1170402.147831969</v>
      </c>
      <c r="F51" s="6">
        <v>5393.5582849399489</v>
      </c>
      <c r="G51" s="16">
        <v>3.852429374347599E-3</v>
      </c>
      <c r="H51" s="120">
        <v>-5396.79</v>
      </c>
      <c r="I51" s="120">
        <v>1165005.3578319689</v>
      </c>
      <c r="J51" s="120">
        <v>-4856.46</v>
      </c>
      <c r="K51" s="120">
        <v>1160148.897831969</v>
      </c>
      <c r="L51" s="119">
        <f t="shared" si="4"/>
        <v>133417.12325067644</v>
      </c>
      <c r="M51" s="119">
        <f t="shared" si="4"/>
        <v>98612.656315717366</v>
      </c>
      <c r="N51" s="119">
        <f t="shared" si="4"/>
        <v>98612.656315717366</v>
      </c>
      <c r="O51" s="119">
        <f t="shared" si="4"/>
        <v>98612.656315717366</v>
      </c>
      <c r="P51" s="119">
        <f t="shared" si="4"/>
        <v>98612.656315717366</v>
      </c>
      <c r="Q51" s="119">
        <f t="shared" si="4"/>
        <v>98612.656315717366</v>
      </c>
      <c r="R51" s="119">
        <f t="shared" si="4"/>
        <v>98612.656315717366</v>
      </c>
      <c r="S51" s="119">
        <f t="shared" si="4"/>
        <v>98612.656315717366</v>
      </c>
      <c r="T51" s="119">
        <f t="shared" si="4"/>
        <v>98612.656315717366</v>
      </c>
      <c r="U51" s="119">
        <f t="shared" si="4"/>
        <v>98612.656315717366</v>
      </c>
      <c r="V51" s="119">
        <f t="shared" si="4"/>
        <v>98612.656315717366</v>
      </c>
      <c r="W51" s="119">
        <f t="shared" si="4"/>
        <v>40605.211424118919</v>
      </c>
    </row>
    <row r="52" spans="1:23" x14ac:dyDescent="0.25">
      <c r="A52" s="1">
        <v>46</v>
      </c>
      <c r="B52" s="8">
        <v>101909</v>
      </c>
      <c r="C52" s="8">
        <v>3072179</v>
      </c>
      <c r="D52" s="9" t="s">
        <v>46</v>
      </c>
      <c r="E52" s="121">
        <v>1703135.5061302185</v>
      </c>
      <c r="F52" s="6">
        <v>4529.6157077931339</v>
      </c>
      <c r="G52" s="16">
        <v>1.7199793839136168E-2</v>
      </c>
      <c r="H52" s="120">
        <v>-9351.1200000000008</v>
      </c>
      <c r="I52" s="120">
        <v>1693784.3861302184</v>
      </c>
      <c r="J52" s="120">
        <v>-8414.8799999999992</v>
      </c>
      <c r="K52" s="120">
        <v>1685369.5061302185</v>
      </c>
      <c r="L52" s="119">
        <f t="shared" si="4"/>
        <v>193817.49320497512</v>
      </c>
      <c r="M52" s="119">
        <f t="shared" si="4"/>
        <v>143256.40802106858</v>
      </c>
      <c r="N52" s="119">
        <f t="shared" si="4"/>
        <v>143256.40802106858</v>
      </c>
      <c r="O52" s="119">
        <f t="shared" si="4"/>
        <v>143256.40802106858</v>
      </c>
      <c r="P52" s="119">
        <f t="shared" si="4"/>
        <v>143256.40802106858</v>
      </c>
      <c r="Q52" s="119">
        <f t="shared" si="4"/>
        <v>143256.40802106858</v>
      </c>
      <c r="R52" s="119">
        <f t="shared" si="4"/>
        <v>143256.40802106858</v>
      </c>
      <c r="S52" s="119">
        <f t="shared" si="4"/>
        <v>143256.40802106858</v>
      </c>
      <c r="T52" s="119">
        <f t="shared" si="4"/>
        <v>143256.40802106858</v>
      </c>
      <c r="U52" s="119">
        <f t="shared" si="4"/>
        <v>143256.40802106858</v>
      </c>
      <c r="V52" s="119">
        <f t="shared" si="4"/>
        <v>143256.40802106858</v>
      </c>
      <c r="W52" s="119">
        <f t="shared" si="4"/>
        <v>58987.932714557654</v>
      </c>
    </row>
    <row r="53" spans="1:23" x14ac:dyDescent="0.25">
      <c r="A53" s="1">
        <v>47</v>
      </c>
      <c r="B53" s="8">
        <v>101910</v>
      </c>
      <c r="C53" s="8">
        <v>3072180</v>
      </c>
      <c r="D53" s="9" t="s">
        <v>47</v>
      </c>
      <c r="E53" s="121">
        <v>2996288.3749532457</v>
      </c>
      <c r="F53" s="6">
        <v>4763.5745229781332</v>
      </c>
      <c r="G53" s="16">
        <v>-7.0777325645565714E-4</v>
      </c>
      <c r="H53" s="120">
        <v>-15643.230000000001</v>
      </c>
      <c r="I53" s="120">
        <v>2980645.1449532458</v>
      </c>
      <c r="J53" s="120">
        <v>-14077.019999999999</v>
      </c>
      <c r="K53" s="120">
        <v>2966568.1249532457</v>
      </c>
      <c r="L53" s="119">
        <f t="shared" si="4"/>
        <v>341155.33436962328</v>
      </c>
      <c r="M53" s="119">
        <f t="shared" si="4"/>
        <v>252158.2906210259</v>
      </c>
      <c r="N53" s="119">
        <f t="shared" si="4"/>
        <v>252158.2906210259</v>
      </c>
      <c r="O53" s="119">
        <f t="shared" si="4"/>
        <v>252158.2906210259</v>
      </c>
      <c r="P53" s="119">
        <f t="shared" si="4"/>
        <v>252158.2906210259</v>
      </c>
      <c r="Q53" s="119">
        <f t="shared" si="4"/>
        <v>252158.2906210259</v>
      </c>
      <c r="R53" s="119">
        <f t="shared" si="4"/>
        <v>252158.2906210259</v>
      </c>
      <c r="S53" s="119">
        <f t="shared" si="4"/>
        <v>252158.2906210259</v>
      </c>
      <c r="T53" s="119">
        <f t="shared" si="4"/>
        <v>252158.2906210259</v>
      </c>
      <c r="U53" s="119">
        <f t="shared" si="4"/>
        <v>252158.2906210259</v>
      </c>
      <c r="V53" s="119">
        <f t="shared" si="4"/>
        <v>252158.2906210259</v>
      </c>
      <c r="W53" s="119">
        <f t="shared" si="4"/>
        <v>103829.88437336362</v>
      </c>
    </row>
    <row r="54" spans="1:23" x14ac:dyDescent="0.25">
      <c r="A54" s="1">
        <v>48</v>
      </c>
      <c r="B54" s="8">
        <v>101911</v>
      </c>
      <c r="C54" s="8">
        <v>3072181</v>
      </c>
      <c r="D54" s="9" t="s">
        <v>48</v>
      </c>
      <c r="E54" s="121">
        <v>1957085.7337816213</v>
      </c>
      <c r="F54" s="6">
        <v>4738.7063771952089</v>
      </c>
      <c r="G54" s="16">
        <v>1.2993344758631675E-3</v>
      </c>
      <c r="H54" s="120">
        <v>-10271.310000000001</v>
      </c>
      <c r="I54" s="120">
        <v>1946814.4237816213</v>
      </c>
      <c r="J54" s="120">
        <v>-9242.9399999999987</v>
      </c>
      <c r="K54" s="120">
        <v>1937571.4837816213</v>
      </c>
      <c r="L54" s="119">
        <f t="shared" si="4"/>
        <v>222820.72063488647</v>
      </c>
      <c r="M54" s="119">
        <f t="shared" si="4"/>
        <v>164693.57612143783</v>
      </c>
      <c r="N54" s="119">
        <f t="shared" si="4"/>
        <v>164693.57612143783</v>
      </c>
      <c r="O54" s="119">
        <f t="shared" si="4"/>
        <v>164693.57612143783</v>
      </c>
      <c r="P54" s="119">
        <f t="shared" si="4"/>
        <v>164693.57612143783</v>
      </c>
      <c r="Q54" s="119">
        <f t="shared" si="4"/>
        <v>164693.57612143783</v>
      </c>
      <c r="R54" s="119">
        <f t="shared" si="4"/>
        <v>164693.57612143783</v>
      </c>
      <c r="S54" s="119">
        <f t="shared" si="4"/>
        <v>164693.57612143783</v>
      </c>
      <c r="T54" s="119">
        <f t="shared" si="4"/>
        <v>164693.57612143783</v>
      </c>
      <c r="U54" s="119">
        <f t="shared" si="4"/>
        <v>164693.57612143783</v>
      </c>
      <c r="V54" s="119">
        <f t="shared" si="4"/>
        <v>164693.57612143783</v>
      </c>
      <c r="W54" s="119">
        <f t="shared" si="4"/>
        <v>67815.001932356754</v>
      </c>
    </row>
    <row r="55" spans="1:23" x14ac:dyDescent="0.25">
      <c r="A55" s="1">
        <v>49</v>
      </c>
      <c r="B55" s="8">
        <v>101912</v>
      </c>
      <c r="C55" s="8">
        <v>3072182</v>
      </c>
      <c r="D55" s="9" t="s">
        <v>49</v>
      </c>
      <c r="E55" s="121">
        <v>2586674.621369964</v>
      </c>
      <c r="F55" s="6">
        <v>4112.3602883465246</v>
      </c>
      <c r="G55" s="16">
        <v>-3.6726811333329668E-3</v>
      </c>
      <c r="H55" s="120">
        <v>-15643.230000000001</v>
      </c>
      <c r="I55" s="120">
        <v>2571031.391369964</v>
      </c>
      <c r="J55" s="120">
        <v>-14077.019999999999</v>
      </c>
      <c r="K55" s="120">
        <v>2556954.371369964</v>
      </c>
      <c r="L55" s="119">
        <f t="shared" si="4"/>
        <v>294049.75270754588</v>
      </c>
      <c r="M55" s="119">
        <f t="shared" si="4"/>
        <v>217341.12156644696</v>
      </c>
      <c r="N55" s="119">
        <f t="shared" si="4"/>
        <v>217341.12156644696</v>
      </c>
      <c r="O55" s="119">
        <f t="shared" si="4"/>
        <v>217341.12156644696</v>
      </c>
      <c r="P55" s="119">
        <f t="shared" si="4"/>
        <v>217341.12156644696</v>
      </c>
      <c r="Q55" s="119">
        <f t="shared" si="4"/>
        <v>217341.12156644696</v>
      </c>
      <c r="R55" s="119">
        <f t="shared" si="4"/>
        <v>217341.12156644696</v>
      </c>
      <c r="S55" s="119">
        <f t="shared" si="4"/>
        <v>217341.12156644696</v>
      </c>
      <c r="T55" s="119">
        <f t="shared" si="4"/>
        <v>217341.12156644696</v>
      </c>
      <c r="U55" s="119">
        <f t="shared" si="4"/>
        <v>217341.12156644696</v>
      </c>
      <c r="V55" s="119">
        <f t="shared" si="4"/>
        <v>217341.12156644696</v>
      </c>
      <c r="W55" s="119">
        <f t="shared" si="4"/>
        <v>89493.402997948753</v>
      </c>
    </row>
    <row r="56" spans="1:23" x14ac:dyDescent="0.25">
      <c r="A56" s="1">
        <v>50</v>
      </c>
      <c r="B56" s="8">
        <v>101913</v>
      </c>
      <c r="C56" s="8">
        <v>3072183</v>
      </c>
      <c r="D56" s="9" t="s">
        <v>50</v>
      </c>
      <c r="E56" s="121">
        <v>1851011.195234987</v>
      </c>
      <c r="F56" s="6">
        <v>4604.50546078355</v>
      </c>
      <c r="G56" s="16">
        <v>1.8448416602905748E-2</v>
      </c>
      <c r="H56" s="120">
        <v>-9997.74</v>
      </c>
      <c r="I56" s="120">
        <v>1841013.455234987</v>
      </c>
      <c r="J56" s="120">
        <v>-8996.76</v>
      </c>
      <c r="K56" s="120">
        <v>1832016.695234987</v>
      </c>
      <c r="L56" s="119">
        <f t="shared" si="4"/>
        <v>210681.91995202351</v>
      </c>
      <c r="M56" s="119">
        <f t="shared" si="4"/>
        <v>155721.41909497391</v>
      </c>
      <c r="N56" s="119">
        <f t="shared" si="4"/>
        <v>155721.41909497391</v>
      </c>
      <c r="O56" s="119">
        <f t="shared" si="4"/>
        <v>155721.41909497391</v>
      </c>
      <c r="P56" s="119">
        <f t="shared" si="4"/>
        <v>155721.41909497391</v>
      </c>
      <c r="Q56" s="119">
        <f t="shared" si="4"/>
        <v>155721.41909497391</v>
      </c>
      <c r="R56" s="119">
        <f t="shared" si="4"/>
        <v>155721.41909497391</v>
      </c>
      <c r="S56" s="119">
        <f t="shared" si="4"/>
        <v>155721.41909497391</v>
      </c>
      <c r="T56" s="119">
        <f t="shared" si="4"/>
        <v>155721.41909497391</v>
      </c>
      <c r="U56" s="119">
        <f t="shared" si="4"/>
        <v>155721.41909497391</v>
      </c>
      <c r="V56" s="119">
        <f t="shared" si="4"/>
        <v>155721.41909497391</v>
      </c>
      <c r="W56" s="119">
        <f t="shared" si="4"/>
        <v>64120.584333224549</v>
      </c>
    </row>
    <row r="57" spans="1:23" x14ac:dyDescent="0.25">
      <c r="A57" s="1">
        <v>51</v>
      </c>
      <c r="B57" s="8">
        <v>101916</v>
      </c>
      <c r="C57" s="8">
        <v>3072186</v>
      </c>
      <c r="D57" s="9" t="s">
        <v>51</v>
      </c>
      <c r="E57" s="121">
        <v>1691654.8359734893</v>
      </c>
      <c r="F57" s="6">
        <v>4738.5289523066931</v>
      </c>
      <c r="G57" s="16">
        <v>-1.1609003416473973E-2</v>
      </c>
      <c r="H57" s="120">
        <v>-8878.59</v>
      </c>
      <c r="I57" s="120">
        <v>1682776.2459734892</v>
      </c>
      <c r="J57" s="120">
        <v>-7989.66</v>
      </c>
      <c r="K57" s="120">
        <v>1674786.5859734893</v>
      </c>
      <c r="L57" s="119">
        <f t="shared" si="4"/>
        <v>192600.45738695128</v>
      </c>
      <c r="M57" s="119">
        <f t="shared" si="4"/>
        <v>142356.8598077466</v>
      </c>
      <c r="N57" s="119">
        <f t="shared" si="4"/>
        <v>142356.8598077466</v>
      </c>
      <c r="O57" s="119">
        <f t="shared" si="4"/>
        <v>142356.8598077466</v>
      </c>
      <c r="P57" s="119">
        <f t="shared" si="4"/>
        <v>142356.8598077466</v>
      </c>
      <c r="Q57" s="119">
        <f t="shared" si="4"/>
        <v>142356.8598077466</v>
      </c>
      <c r="R57" s="119">
        <f t="shared" si="4"/>
        <v>142356.8598077466</v>
      </c>
      <c r="S57" s="119">
        <f t="shared" si="4"/>
        <v>142356.8598077466</v>
      </c>
      <c r="T57" s="119">
        <f t="shared" si="4"/>
        <v>142356.8598077466</v>
      </c>
      <c r="U57" s="119">
        <f t="shared" si="4"/>
        <v>142356.8598077466</v>
      </c>
      <c r="V57" s="119">
        <f t="shared" si="4"/>
        <v>142356.8598077466</v>
      </c>
      <c r="W57" s="119">
        <f t="shared" si="4"/>
        <v>58617.53050907213</v>
      </c>
    </row>
    <row r="58" spans="1:23" x14ac:dyDescent="0.25">
      <c r="A58" s="1">
        <v>52</v>
      </c>
      <c r="B58" s="8">
        <v>131144</v>
      </c>
      <c r="C58" s="8">
        <v>3072187</v>
      </c>
      <c r="D58" s="9" t="s">
        <v>52</v>
      </c>
      <c r="E58" s="121">
        <v>3451381.5303515908</v>
      </c>
      <c r="F58" s="6">
        <v>4341.360415536592</v>
      </c>
      <c r="G58" s="16">
        <v>-1.0839859072688141E-2</v>
      </c>
      <c r="H58" s="120">
        <v>-19771.650000000001</v>
      </c>
      <c r="I58" s="120">
        <v>3431609.8803515909</v>
      </c>
      <c r="J58" s="120">
        <v>-17792.099999999999</v>
      </c>
      <c r="K58" s="120">
        <v>3413817.7803515908</v>
      </c>
      <c r="L58" s="119">
        <f t="shared" si="4"/>
        <v>392589.04474043299</v>
      </c>
      <c r="M58" s="119">
        <f t="shared" si="4"/>
        <v>290174.51132988522</v>
      </c>
      <c r="N58" s="119">
        <f t="shared" si="4"/>
        <v>290174.51132988522</v>
      </c>
      <c r="O58" s="119">
        <f t="shared" si="4"/>
        <v>290174.51132988522</v>
      </c>
      <c r="P58" s="119">
        <f t="shared" si="4"/>
        <v>290174.51132988522</v>
      </c>
      <c r="Q58" s="119">
        <f t="shared" si="4"/>
        <v>290174.51132988522</v>
      </c>
      <c r="R58" s="119">
        <f t="shared" si="4"/>
        <v>290174.51132988522</v>
      </c>
      <c r="S58" s="119">
        <f t="shared" si="4"/>
        <v>290174.51132988522</v>
      </c>
      <c r="T58" s="119">
        <f t="shared" si="4"/>
        <v>290174.51132988522</v>
      </c>
      <c r="U58" s="119">
        <f t="shared" si="4"/>
        <v>290174.51132988522</v>
      </c>
      <c r="V58" s="119">
        <f t="shared" si="4"/>
        <v>290174.51132988522</v>
      </c>
      <c r="W58" s="119">
        <f t="shared" si="4"/>
        <v>119483.62231230568</v>
      </c>
    </row>
    <row r="59" spans="1:23" x14ac:dyDescent="0.25">
      <c r="A59" s="1">
        <v>53</v>
      </c>
      <c r="B59" s="8">
        <v>101919</v>
      </c>
      <c r="C59" s="8">
        <v>3073500</v>
      </c>
      <c r="D59" s="9" t="s">
        <v>53</v>
      </c>
      <c r="E59" s="121">
        <v>1586074.8548128852</v>
      </c>
      <c r="F59" s="6">
        <v>3812.6799394540508</v>
      </c>
      <c r="G59" s="16">
        <v>6.7199743656165545E-3</v>
      </c>
      <c r="H59" s="120">
        <v>-10345.92</v>
      </c>
      <c r="I59" s="120">
        <v>1575728.9348128852</v>
      </c>
      <c r="J59" s="120">
        <v>-9310.08</v>
      </c>
      <c r="K59" s="120">
        <v>1566418.8548128852</v>
      </c>
      <c r="L59" s="119">
        <f t="shared" si="4"/>
        <v>180138.1683034818</v>
      </c>
      <c r="M59" s="119">
        <f t="shared" si="4"/>
        <v>133145.60265909525</v>
      </c>
      <c r="N59" s="119">
        <f t="shared" si="4"/>
        <v>133145.60265909525</v>
      </c>
      <c r="O59" s="119">
        <f t="shared" si="4"/>
        <v>133145.60265909525</v>
      </c>
      <c r="P59" s="119">
        <f t="shared" si="4"/>
        <v>133145.60265909525</v>
      </c>
      <c r="Q59" s="119">
        <f t="shared" si="4"/>
        <v>133145.60265909525</v>
      </c>
      <c r="R59" s="119">
        <f t="shared" si="4"/>
        <v>133145.60265909525</v>
      </c>
      <c r="S59" s="119">
        <f t="shared" si="4"/>
        <v>133145.60265909525</v>
      </c>
      <c r="T59" s="119">
        <f t="shared" si="4"/>
        <v>133145.60265909525</v>
      </c>
      <c r="U59" s="119">
        <f t="shared" si="4"/>
        <v>133145.60265909525</v>
      </c>
      <c r="V59" s="119">
        <f t="shared" si="4"/>
        <v>133145.60265909525</v>
      </c>
      <c r="W59" s="119">
        <f t="shared" si="4"/>
        <v>54824.659918450983</v>
      </c>
    </row>
    <row r="60" spans="1:23" x14ac:dyDescent="0.25">
      <c r="A60" s="1">
        <v>54</v>
      </c>
      <c r="B60" s="8">
        <v>101920</v>
      </c>
      <c r="C60" s="8">
        <v>3073503</v>
      </c>
      <c r="D60" s="9" t="s">
        <v>54</v>
      </c>
      <c r="E60" s="121">
        <v>1683411.7288609114</v>
      </c>
      <c r="F60" s="6">
        <v>4008.1231639545513</v>
      </c>
      <c r="G60" s="16">
        <v>6.4326509954109046E-3</v>
      </c>
      <c r="H60" s="120">
        <v>-10445.4</v>
      </c>
      <c r="I60" s="120">
        <v>1672966.3288609115</v>
      </c>
      <c r="J60" s="120">
        <v>-9399.6</v>
      </c>
      <c r="K60" s="120">
        <v>1663566.7288609114</v>
      </c>
      <c r="L60" s="119">
        <f t="shared" ref="L60:W75" si="5">$K60*L$9</f>
        <v>191310.17381900482</v>
      </c>
      <c r="M60" s="119">
        <f t="shared" si="5"/>
        <v>141403.17195317749</v>
      </c>
      <c r="N60" s="119">
        <f t="shared" si="5"/>
        <v>141403.17195317749</v>
      </c>
      <c r="O60" s="119">
        <f t="shared" si="5"/>
        <v>141403.17195317749</v>
      </c>
      <c r="P60" s="119">
        <f t="shared" si="5"/>
        <v>141403.17195317749</v>
      </c>
      <c r="Q60" s="119">
        <f t="shared" si="5"/>
        <v>141403.17195317749</v>
      </c>
      <c r="R60" s="119">
        <f t="shared" si="5"/>
        <v>141403.17195317749</v>
      </c>
      <c r="S60" s="119">
        <f t="shared" si="5"/>
        <v>141403.17195317749</v>
      </c>
      <c r="T60" s="119">
        <f t="shared" si="5"/>
        <v>141403.17195317749</v>
      </c>
      <c r="U60" s="119">
        <f t="shared" si="5"/>
        <v>141403.17195317749</v>
      </c>
      <c r="V60" s="119">
        <f t="shared" si="5"/>
        <v>141403.17195317749</v>
      </c>
      <c r="W60" s="119">
        <f t="shared" si="5"/>
        <v>58224.835510131903</v>
      </c>
    </row>
    <row r="61" spans="1:23" x14ac:dyDescent="0.25">
      <c r="A61" s="1">
        <v>55</v>
      </c>
      <c r="B61" s="8">
        <v>101921</v>
      </c>
      <c r="C61" s="8">
        <v>3073504</v>
      </c>
      <c r="D61" s="9" t="s">
        <v>55</v>
      </c>
      <c r="E61" s="121">
        <v>1642531.6604025818</v>
      </c>
      <c r="F61" s="6">
        <v>3986.7273310742275</v>
      </c>
      <c r="G61" s="16">
        <v>5.659133285699891E-3</v>
      </c>
      <c r="H61" s="120">
        <v>-10246.44</v>
      </c>
      <c r="I61" s="120">
        <v>1632285.2204025819</v>
      </c>
      <c r="J61" s="120">
        <v>-9220.56</v>
      </c>
      <c r="K61" s="120">
        <v>1623064.6604025818</v>
      </c>
      <c r="L61" s="119">
        <f t="shared" si="5"/>
        <v>186652.4359462969</v>
      </c>
      <c r="M61" s="119">
        <f t="shared" si="5"/>
        <v>137960.49613421946</v>
      </c>
      <c r="N61" s="119">
        <f t="shared" si="5"/>
        <v>137960.49613421946</v>
      </c>
      <c r="O61" s="119">
        <f t="shared" si="5"/>
        <v>137960.49613421946</v>
      </c>
      <c r="P61" s="119">
        <f t="shared" si="5"/>
        <v>137960.49613421946</v>
      </c>
      <c r="Q61" s="119">
        <f t="shared" si="5"/>
        <v>137960.49613421946</v>
      </c>
      <c r="R61" s="119">
        <f t="shared" si="5"/>
        <v>137960.49613421946</v>
      </c>
      <c r="S61" s="119">
        <f t="shared" si="5"/>
        <v>137960.49613421946</v>
      </c>
      <c r="T61" s="119">
        <f t="shared" si="5"/>
        <v>137960.49613421946</v>
      </c>
      <c r="U61" s="119">
        <f t="shared" si="5"/>
        <v>137960.49613421946</v>
      </c>
      <c r="V61" s="119">
        <f t="shared" si="5"/>
        <v>137960.49613421946</v>
      </c>
      <c r="W61" s="119">
        <f t="shared" si="5"/>
        <v>56807.263114090369</v>
      </c>
    </row>
    <row r="62" spans="1:23" x14ac:dyDescent="0.25">
      <c r="A62" s="1">
        <v>56</v>
      </c>
      <c r="B62" s="8">
        <v>101922</v>
      </c>
      <c r="C62" s="8">
        <v>3073505</v>
      </c>
      <c r="D62" s="9" t="s">
        <v>56</v>
      </c>
      <c r="E62" s="121">
        <v>1019964.2577284999</v>
      </c>
      <c r="F62" s="6">
        <v>4856.9726558499997</v>
      </c>
      <c r="G62" s="16">
        <v>-1.166795964439693E-2</v>
      </c>
      <c r="H62" s="120">
        <v>-5222.7</v>
      </c>
      <c r="I62" s="120">
        <v>1014741.5577285</v>
      </c>
      <c r="J62" s="120">
        <v>-4699.8</v>
      </c>
      <c r="K62" s="120">
        <v>1010041.7577284999</v>
      </c>
      <c r="L62" s="119">
        <f t="shared" si="5"/>
        <v>116154.80213877749</v>
      </c>
      <c r="M62" s="119">
        <f t="shared" si="5"/>
        <v>85853.549406922495</v>
      </c>
      <c r="N62" s="119">
        <f t="shared" si="5"/>
        <v>85853.549406922495</v>
      </c>
      <c r="O62" s="119">
        <f t="shared" si="5"/>
        <v>85853.549406922495</v>
      </c>
      <c r="P62" s="119">
        <f t="shared" si="5"/>
        <v>85853.549406922495</v>
      </c>
      <c r="Q62" s="119">
        <f t="shared" si="5"/>
        <v>85853.549406922495</v>
      </c>
      <c r="R62" s="119">
        <f t="shared" si="5"/>
        <v>85853.549406922495</v>
      </c>
      <c r="S62" s="119">
        <f t="shared" si="5"/>
        <v>85853.549406922495</v>
      </c>
      <c r="T62" s="119">
        <f t="shared" si="5"/>
        <v>85853.549406922495</v>
      </c>
      <c r="U62" s="119">
        <f t="shared" si="5"/>
        <v>85853.549406922495</v>
      </c>
      <c r="V62" s="119">
        <f t="shared" si="5"/>
        <v>85853.549406922495</v>
      </c>
      <c r="W62" s="119">
        <f t="shared" si="5"/>
        <v>35351.461520497498</v>
      </c>
    </row>
    <row r="63" spans="1:23" x14ac:dyDescent="0.25">
      <c r="A63" s="1">
        <v>57</v>
      </c>
      <c r="B63" s="8">
        <v>101923</v>
      </c>
      <c r="C63" s="8">
        <v>3073506</v>
      </c>
      <c r="D63" s="9" t="s">
        <v>57</v>
      </c>
      <c r="E63" s="121">
        <v>2344595.5589768412</v>
      </c>
      <c r="F63" s="6">
        <v>3799.9928022315094</v>
      </c>
      <c r="G63" s="16">
        <v>5.3998466560258862E-3</v>
      </c>
      <c r="H63" s="120">
        <v>-15344.79</v>
      </c>
      <c r="I63" s="120">
        <v>2329250.7689768411</v>
      </c>
      <c r="J63" s="120">
        <v>-13808.46</v>
      </c>
      <c r="K63" s="120">
        <v>2315442.3089768412</v>
      </c>
      <c r="L63" s="119">
        <f t="shared" si="5"/>
        <v>266275.86553233676</v>
      </c>
      <c r="M63" s="119">
        <f t="shared" si="5"/>
        <v>196812.5962630315</v>
      </c>
      <c r="N63" s="119">
        <f t="shared" si="5"/>
        <v>196812.5962630315</v>
      </c>
      <c r="O63" s="119">
        <f t="shared" si="5"/>
        <v>196812.5962630315</v>
      </c>
      <c r="P63" s="119">
        <f t="shared" si="5"/>
        <v>196812.5962630315</v>
      </c>
      <c r="Q63" s="119">
        <f t="shared" si="5"/>
        <v>196812.5962630315</v>
      </c>
      <c r="R63" s="119">
        <f t="shared" si="5"/>
        <v>196812.5962630315</v>
      </c>
      <c r="S63" s="119">
        <f t="shared" si="5"/>
        <v>196812.5962630315</v>
      </c>
      <c r="T63" s="119">
        <f t="shared" si="5"/>
        <v>196812.5962630315</v>
      </c>
      <c r="U63" s="119">
        <f t="shared" si="5"/>
        <v>196812.5962630315</v>
      </c>
      <c r="V63" s="119">
        <f t="shared" si="5"/>
        <v>196812.5962630315</v>
      </c>
      <c r="W63" s="119">
        <f t="shared" si="5"/>
        <v>81040.480814189446</v>
      </c>
    </row>
    <row r="64" spans="1:23" x14ac:dyDescent="0.25">
      <c r="A64" s="1">
        <v>58</v>
      </c>
      <c r="B64" s="8">
        <v>101924</v>
      </c>
      <c r="C64" s="8">
        <v>3073507</v>
      </c>
      <c r="D64" s="9" t="s">
        <v>58</v>
      </c>
      <c r="E64" s="121">
        <v>2207963.9337414126</v>
      </c>
      <c r="F64" s="6">
        <v>3956.9246124398073</v>
      </c>
      <c r="G64" s="16">
        <v>4.9320959644831852E-3</v>
      </c>
      <c r="H64" s="120">
        <v>-13877.460000000001</v>
      </c>
      <c r="I64" s="120">
        <v>2194086.4737414126</v>
      </c>
      <c r="J64" s="120">
        <v>-12488.039999999999</v>
      </c>
      <c r="K64" s="120">
        <v>2181598.4337414126</v>
      </c>
      <c r="L64" s="119">
        <f t="shared" si="5"/>
        <v>250883.81988026245</v>
      </c>
      <c r="M64" s="119">
        <f t="shared" si="5"/>
        <v>185435.86686802009</v>
      </c>
      <c r="N64" s="119">
        <f t="shared" si="5"/>
        <v>185435.86686802009</v>
      </c>
      <c r="O64" s="119">
        <f t="shared" si="5"/>
        <v>185435.86686802009</v>
      </c>
      <c r="P64" s="119">
        <f t="shared" si="5"/>
        <v>185435.86686802009</v>
      </c>
      <c r="Q64" s="119">
        <f t="shared" si="5"/>
        <v>185435.86686802009</v>
      </c>
      <c r="R64" s="119">
        <f t="shared" si="5"/>
        <v>185435.86686802009</v>
      </c>
      <c r="S64" s="119">
        <f t="shared" si="5"/>
        <v>185435.86686802009</v>
      </c>
      <c r="T64" s="119">
        <f t="shared" si="5"/>
        <v>185435.86686802009</v>
      </c>
      <c r="U64" s="119">
        <f t="shared" si="5"/>
        <v>185435.86686802009</v>
      </c>
      <c r="V64" s="119">
        <f t="shared" si="5"/>
        <v>185435.86686802009</v>
      </c>
      <c r="W64" s="119">
        <f t="shared" si="5"/>
        <v>76355.945180949449</v>
      </c>
    </row>
    <row r="65" spans="1:23" x14ac:dyDescent="0.25">
      <c r="A65" s="1">
        <v>59</v>
      </c>
      <c r="B65" s="8">
        <v>101925</v>
      </c>
      <c r="C65" s="8">
        <v>3073508</v>
      </c>
      <c r="D65" s="9" t="s">
        <v>59</v>
      </c>
      <c r="E65" s="121">
        <v>2310610.4591371268</v>
      </c>
      <c r="F65" s="6">
        <v>3997.5959500642334</v>
      </c>
      <c r="G65" s="16">
        <v>4.7532830157706041E-3</v>
      </c>
      <c r="H65" s="120">
        <v>-14374.86</v>
      </c>
      <c r="I65" s="120">
        <v>2296235.5991371269</v>
      </c>
      <c r="J65" s="120">
        <v>-12935.64</v>
      </c>
      <c r="K65" s="120">
        <v>2283299.9591371268</v>
      </c>
      <c r="L65" s="119">
        <f t="shared" si="5"/>
        <v>262579.49530076957</v>
      </c>
      <c r="M65" s="119">
        <f t="shared" si="5"/>
        <v>194080.4965266558</v>
      </c>
      <c r="N65" s="119">
        <f t="shared" si="5"/>
        <v>194080.4965266558</v>
      </c>
      <c r="O65" s="119">
        <f t="shared" si="5"/>
        <v>194080.4965266558</v>
      </c>
      <c r="P65" s="119">
        <f t="shared" si="5"/>
        <v>194080.4965266558</v>
      </c>
      <c r="Q65" s="119">
        <f t="shared" si="5"/>
        <v>194080.4965266558</v>
      </c>
      <c r="R65" s="119">
        <f t="shared" si="5"/>
        <v>194080.4965266558</v>
      </c>
      <c r="S65" s="119">
        <f t="shared" si="5"/>
        <v>194080.4965266558</v>
      </c>
      <c r="T65" s="119">
        <f t="shared" si="5"/>
        <v>194080.4965266558</v>
      </c>
      <c r="U65" s="119">
        <f t="shared" si="5"/>
        <v>194080.4965266558</v>
      </c>
      <c r="V65" s="119">
        <f t="shared" si="5"/>
        <v>194080.4965266558</v>
      </c>
      <c r="W65" s="119">
        <f t="shared" si="5"/>
        <v>79915.498569799442</v>
      </c>
    </row>
    <row r="66" spans="1:23" x14ac:dyDescent="0.25">
      <c r="A66" s="1">
        <v>60</v>
      </c>
      <c r="B66" s="8">
        <v>101926</v>
      </c>
      <c r="C66" s="8">
        <v>3073509</v>
      </c>
      <c r="D66" s="9" t="s">
        <v>60</v>
      </c>
      <c r="E66" s="121">
        <v>1878809.9343157473</v>
      </c>
      <c r="F66" s="6">
        <v>4212.5783280622136</v>
      </c>
      <c r="G66" s="16">
        <v>1.0188165758457712E-2</v>
      </c>
      <c r="H66" s="120">
        <v>-11092.02</v>
      </c>
      <c r="I66" s="120">
        <v>1867717.9143157473</v>
      </c>
      <c r="J66" s="120">
        <v>-9981.48</v>
      </c>
      <c r="K66" s="120">
        <v>1857736.4343157473</v>
      </c>
      <c r="L66" s="119">
        <f t="shared" si="5"/>
        <v>213639.68994631094</v>
      </c>
      <c r="M66" s="119">
        <f t="shared" si="5"/>
        <v>157907.59691683855</v>
      </c>
      <c r="N66" s="119">
        <f t="shared" si="5"/>
        <v>157907.59691683855</v>
      </c>
      <c r="O66" s="119">
        <f t="shared" si="5"/>
        <v>157907.59691683855</v>
      </c>
      <c r="P66" s="119">
        <f t="shared" si="5"/>
        <v>157907.59691683855</v>
      </c>
      <c r="Q66" s="119">
        <f t="shared" si="5"/>
        <v>157907.59691683855</v>
      </c>
      <c r="R66" s="119">
        <f t="shared" si="5"/>
        <v>157907.59691683855</v>
      </c>
      <c r="S66" s="119">
        <f t="shared" si="5"/>
        <v>157907.59691683855</v>
      </c>
      <c r="T66" s="119">
        <f t="shared" si="5"/>
        <v>157907.59691683855</v>
      </c>
      <c r="U66" s="119">
        <f t="shared" si="5"/>
        <v>157907.59691683855</v>
      </c>
      <c r="V66" s="119">
        <f t="shared" si="5"/>
        <v>157907.59691683855</v>
      </c>
      <c r="W66" s="119">
        <f t="shared" si="5"/>
        <v>65020.775201051161</v>
      </c>
    </row>
    <row r="67" spans="1:23" x14ac:dyDescent="0.25">
      <c r="A67" s="1">
        <v>61</v>
      </c>
      <c r="B67" s="8">
        <v>101927</v>
      </c>
      <c r="C67" s="8">
        <v>3073510</v>
      </c>
      <c r="D67" s="9" t="s">
        <v>61</v>
      </c>
      <c r="E67" s="121">
        <v>1693778.5832211953</v>
      </c>
      <c r="F67" s="6">
        <v>4052.1018737349168</v>
      </c>
      <c r="G67" s="16">
        <v>7.2178686250365942E-3</v>
      </c>
      <c r="H67" s="120">
        <v>-10395.66</v>
      </c>
      <c r="I67" s="120">
        <v>1683382.9232211953</v>
      </c>
      <c r="J67" s="120">
        <v>-9354.84</v>
      </c>
      <c r="K67" s="120">
        <v>1674028.0832211953</v>
      </c>
      <c r="L67" s="119">
        <f t="shared" si="5"/>
        <v>192513.22957043746</v>
      </c>
      <c r="M67" s="119">
        <f t="shared" si="5"/>
        <v>142292.3870738016</v>
      </c>
      <c r="N67" s="119">
        <f t="shared" si="5"/>
        <v>142292.3870738016</v>
      </c>
      <c r="O67" s="119">
        <f t="shared" si="5"/>
        <v>142292.3870738016</v>
      </c>
      <c r="P67" s="119">
        <f t="shared" si="5"/>
        <v>142292.3870738016</v>
      </c>
      <c r="Q67" s="119">
        <f t="shared" si="5"/>
        <v>142292.3870738016</v>
      </c>
      <c r="R67" s="119">
        <f t="shared" si="5"/>
        <v>142292.3870738016</v>
      </c>
      <c r="S67" s="119">
        <f t="shared" si="5"/>
        <v>142292.3870738016</v>
      </c>
      <c r="T67" s="119">
        <f t="shared" si="5"/>
        <v>142292.3870738016</v>
      </c>
      <c r="U67" s="119">
        <f t="shared" si="5"/>
        <v>142292.3870738016</v>
      </c>
      <c r="V67" s="119">
        <f t="shared" si="5"/>
        <v>142292.3870738016</v>
      </c>
      <c r="W67" s="119">
        <f t="shared" si="5"/>
        <v>58590.982912741842</v>
      </c>
    </row>
    <row r="68" spans="1:23" x14ac:dyDescent="0.25">
      <c r="A68" s="1">
        <v>62</v>
      </c>
      <c r="B68" s="8">
        <v>134217</v>
      </c>
      <c r="C68" s="8">
        <v>3073511</v>
      </c>
      <c r="D68" s="9" t="s">
        <v>62</v>
      </c>
      <c r="E68" s="121">
        <v>1121465.0141179857</v>
      </c>
      <c r="F68" s="6">
        <v>5340.3095910380271</v>
      </c>
      <c r="G68" s="16">
        <v>-4.9895660893233273E-3</v>
      </c>
      <c r="H68" s="120">
        <v>-5222.7</v>
      </c>
      <c r="I68" s="120">
        <v>1116242.3141179858</v>
      </c>
      <c r="J68" s="120">
        <v>-4699.8</v>
      </c>
      <c r="K68" s="120">
        <v>1111542.5141179857</v>
      </c>
      <c r="L68" s="119">
        <f t="shared" si="5"/>
        <v>127827.38912356837</v>
      </c>
      <c r="M68" s="119">
        <f t="shared" si="5"/>
        <v>94481.1137000288</v>
      </c>
      <c r="N68" s="119">
        <f t="shared" si="5"/>
        <v>94481.1137000288</v>
      </c>
      <c r="O68" s="119">
        <f t="shared" si="5"/>
        <v>94481.1137000288</v>
      </c>
      <c r="P68" s="119">
        <f t="shared" si="5"/>
        <v>94481.1137000288</v>
      </c>
      <c r="Q68" s="119">
        <f t="shared" si="5"/>
        <v>94481.1137000288</v>
      </c>
      <c r="R68" s="119">
        <f t="shared" si="5"/>
        <v>94481.1137000288</v>
      </c>
      <c r="S68" s="119">
        <f t="shared" si="5"/>
        <v>94481.1137000288</v>
      </c>
      <c r="T68" s="119">
        <f t="shared" si="5"/>
        <v>94481.1137000288</v>
      </c>
      <c r="U68" s="119">
        <f t="shared" si="5"/>
        <v>94481.1137000288</v>
      </c>
      <c r="V68" s="119">
        <f t="shared" si="5"/>
        <v>94481.1137000288</v>
      </c>
      <c r="W68" s="119">
        <f t="shared" si="5"/>
        <v>38903.987994129508</v>
      </c>
    </row>
    <row r="69" spans="1:23" x14ac:dyDescent="0.25">
      <c r="A69" s="1">
        <v>63</v>
      </c>
      <c r="B69" s="8">
        <v>135482</v>
      </c>
      <c r="C69" s="8">
        <v>3073512</v>
      </c>
      <c r="D69" s="9" t="s">
        <v>63</v>
      </c>
      <c r="E69" s="121">
        <v>1747533.077896995</v>
      </c>
      <c r="F69" s="6">
        <v>4251.9052990194523</v>
      </c>
      <c r="G69" s="16">
        <v>9.8627912250117689E-3</v>
      </c>
      <c r="H69" s="120">
        <v>-10221.57</v>
      </c>
      <c r="I69" s="120">
        <v>1737311.5078969949</v>
      </c>
      <c r="J69" s="120">
        <v>-9198.18</v>
      </c>
      <c r="K69" s="120">
        <v>1728113.327896995</v>
      </c>
      <c r="L69" s="119">
        <f t="shared" si="5"/>
        <v>198733.03270815444</v>
      </c>
      <c r="M69" s="119">
        <f t="shared" si="5"/>
        <v>146889.6328712446</v>
      </c>
      <c r="N69" s="119">
        <f t="shared" si="5"/>
        <v>146889.6328712446</v>
      </c>
      <c r="O69" s="119">
        <f t="shared" si="5"/>
        <v>146889.6328712446</v>
      </c>
      <c r="P69" s="119">
        <f t="shared" si="5"/>
        <v>146889.6328712446</v>
      </c>
      <c r="Q69" s="119">
        <f t="shared" si="5"/>
        <v>146889.6328712446</v>
      </c>
      <c r="R69" s="119">
        <f t="shared" si="5"/>
        <v>146889.6328712446</v>
      </c>
      <c r="S69" s="119">
        <f t="shared" si="5"/>
        <v>146889.6328712446</v>
      </c>
      <c r="T69" s="119">
        <f t="shared" si="5"/>
        <v>146889.6328712446</v>
      </c>
      <c r="U69" s="119">
        <f t="shared" si="5"/>
        <v>146889.6328712446</v>
      </c>
      <c r="V69" s="119">
        <f t="shared" si="5"/>
        <v>146889.6328712446</v>
      </c>
      <c r="W69" s="119">
        <f t="shared" si="5"/>
        <v>60483.966476394831</v>
      </c>
    </row>
    <row r="70" spans="1:23" x14ac:dyDescent="0.25">
      <c r="A70" s="1">
        <v>64</v>
      </c>
      <c r="B70" s="8">
        <v>136445</v>
      </c>
      <c r="C70" s="8">
        <v>3073513</v>
      </c>
      <c r="D70" s="9" t="s">
        <v>64</v>
      </c>
      <c r="E70" s="121">
        <v>3128201.3758918522</v>
      </c>
      <c r="F70" s="6">
        <v>4031.1873400668196</v>
      </c>
      <c r="G70" s="16">
        <v>3.5345653842029368E-3</v>
      </c>
      <c r="H70" s="120">
        <v>-19299.12</v>
      </c>
      <c r="I70" s="120">
        <v>3108902.2558918521</v>
      </c>
      <c r="J70" s="120">
        <v>-17366.88</v>
      </c>
      <c r="K70" s="120">
        <v>3091535.3758918522</v>
      </c>
      <c r="L70" s="119">
        <f t="shared" si="5"/>
        <v>355526.568227563</v>
      </c>
      <c r="M70" s="119">
        <f t="shared" si="5"/>
        <v>262780.50695080747</v>
      </c>
      <c r="N70" s="119">
        <f t="shared" si="5"/>
        <v>262780.50695080747</v>
      </c>
      <c r="O70" s="119">
        <f t="shared" si="5"/>
        <v>262780.50695080747</v>
      </c>
      <c r="P70" s="119">
        <f t="shared" si="5"/>
        <v>262780.50695080747</v>
      </c>
      <c r="Q70" s="119">
        <f t="shared" si="5"/>
        <v>262780.50695080747</v>
      </c>
      <c r="R70" s="119">
        <f t="shared" si="5"/>
        <v>262780.50695080747</v>
      </c>
      <c r="S70" s="119">
        <f t="shared" si="5"/>
        <v>262780.50695080747</v>
      </c>
      <c r="T70" s="119">
        <f t="shared" si="5"/>
        <v>262780.50695080747</v>
      </c>
      <c r="U70" s="119">
        <f t="shared" si="5"/>
        <v>262780.50695080747</v>
      </c>
      <c r="V70" s="119">
        <f t="shared" si="5"/>
        <v>262780.50695080747</v>
      </c>
      <c r="W70" s="119">
        <f t="shared" si="5"/>
        <v>108203.73815621484</v>
      </c>
    </row>
    <row r="71" spans="1:23" x14ac:dyDescent="0.25">
      <c r="A71" s="1">
        <v>65</v>
      </c>
      <c r="B71" s="8">
        <v>101936</v>
      </c>
      <c r="C71" s="8">
        <v>3075201</v>
      </c>
      <c r="D71" s="9" t="s">
        <v>65</v>
      </c>
      <c r="E71" s="121">
        <v>1281822.462918384</v>
      </c>
      <c r="F71" s="6">
        <v>4481.8967234908532</v>
      </c>
      <c r="G71" s="16">
        <v>1.4580051509126113E-2</v>
      </c>
      <c r="H71" s="120">
        <v>-7112.8200000000006</v>
      </c>
      <c r="I71" s="120">
        <v>1274709.6429183839</v>
      </c>
      <c r="J71" s="120">
        <v>-6400.6799999999994</v>
      </c>
      <c r="K71" s="120">
        <v>1268308.962918384</v>
      </c>
      <c r="L71" s="119">
        <f t="shared" si="5"/>
        <v>145855.53073561416</v>
      </c>
      <c r="M71" s="119">
        <f t="shared" si="5"/>
        <v>107806.26184806264</v>
      </c>
      <c r="N71" s="119">
        <f t="shared" si="5"/>
        <v>107806.26184806264</v>
      </c>
      <c r="O71" s="119">
        <f t="shared" si="5"/>
        <v>107806.26184806264</v>
      </c>
      <c r="P71" s="119">
        <f t="shared" si="5"/>
        <v>107806.26184806264</v>
      </c>
      <c r="Q71" s="119">
        <f t="shared" si="5"/>
        <v>107806.26184806264</v>
      </c>
      <c r="R71" s="119">
        <f t="shared" si="5"/>
        <v>107806.26184806264</v>
      </c>
      <c r="S71" s="119">
        <f t="shared" si="5"/>
        <v>107806.26184806264</v>
      </c>
      <c r="T71" s="119">
        <f t="shared" si="5"/>
        <v>107806.26184806264</v>
      </c>
      <c r="U71" s="119">
        <f t="shared" si="5"/>
        <v>107806.26184806264</v>
      </c>
      <c r="V71" s="119">
        <f t="shared" si="5"/>
        <v>107806.26184806264</v>
      </c>
      <c r="W71" s="119">
        <f t="shared" si="5"/>
        <v>44390.813702143445</v>
      </c>
    </row>
    <row r="72" spans="1:23" x14ac:dyDescent="0.25">
      <c r="A72" s="1">
        <v>66</v>
      </c>
      <c r="B72" s="8">
        <v>101937</v>
      </c>
      <c r="C72" s="8">
        <v>3075202</v>
      </c>
      <c r="D72" s="9" t="s">
        <v>66</v>
      </c>
      <c r="E72" s="121">
        <v>2010410.1298841806</v>
      </c>
      <c r="F72" s="6">
        <v>4467.5780664092899</v>
      </c>
      <c r="G72" s="16">
        <v>-1.054832515863624E-2</v>
      </c>
      <c r="H72" s="120">
        <v>-11191.5</v>
      </c>
      <c r="I72" s="120">
        <v>1999218.6298841806</v>
      </c>
      <c r="J72" s="120">
        <v>-10071</v>
      </c>
      <c r="K72" s="120">
        <v>1989147.6298841806</v>
      </c>
      <c r="L72" s="119">
        <f t="shared" si="5"/>
        <v>228751.97743668078</v>
      </c>
      <c r="M72" s="119">
        <f t="shared" si="5"/>
        <v>169077.54854015537</v>
      </c>
      <c r="N72" s="119">
        <f t="shared" si="5"/>
        <v>169077.54854015537</v>
      </c>
      <c r="O72" s="119">
        <f t="shared" si="5"/>
        <v>169077.54854015537</v>
      </c>
      <c r="P72" s="119">
        <f t="shared" si="5"/>
        <v>169077.54854015537</v>
      </c>
      <c r="Q72" s="119">
        <f t="shared" si="5"/>
        <v>169077.54854015537</v>
      </c>
      <c r="R72" s="119">
        <f t="shared" si="5"/>
        <v>169077.54854015537</v>
      </c>
      <c r="S72" s="119">
        <f t="shared" si="5"/>
        <v>169077.54854015537</v>
      </c>
      <c r="T72" s="119">
        <f t="shared" si="5"/>
        <v>169077.54854015537</v>
      </c>
      <c r="U72" s="119">
        <f t="shared" si="5"/>
        <v>169077.54854015537</v>
      </c>
      <c r="V72" s="119">
        <f t="shared" si="5"/>
        <v>169077.54854015537</v>
      </c>
      <c r="W72" s="119">
        <f t="shared" si="5"/>
        <v>69620.167045946335</v>
      </c>
    </row>
    <row r="73" spans="1:23" x14ac:dyDescent="0.25">
      <c r="A73" s="1">
        <v>67</v>
      </c>
      <c r="B73" s="8">
        <v>101938</v>
      </c>
      <c r="C73" s="8">
        <v>3075203</v>
      </c>
      <c r="D73" s="9" t="s">
        <v>67</v>
      </c>
      <c r="E73" s="121">
        <v>1410197.1497029532</v>
      </c>
      <c r="F73" s="6">
        <v>4519.8626593043373</v>
      </c>
      <c r="G73" s="16">
        <v>5.9051076640681543E-3</v>
      </c>
      <c r="H73" s="120">
        <v>-7759.4400000000005</v>
      </c>
      <c r="I73" s="120">
        <v>1402437.7097029532</v>
      </c>
      <c r="J73" s="120">
        <v>-6982.5599999999995</v>
      </c>
      <c r="K73" s="120">
        <v>1395455.1497029532</v>
      </c>
      <c r="L73" s="119">
        <f t="shared" si="5"/>
        <v>160477.34221583963</v>
      </c>
      <c r="M73" s="119">
        <f t="shared" si="5"/>
        <v>118613.68772475103</v>
      </c>
      <c r="N73" s="119">
        <f t="shared" si="5"/>
        <v>118613.68772475103</v>
      </c>
      <c r="O73" s="119">
        <f t="shared" si="5"/>
        <v>118613.68772475103</v>
      </c>
      <c r="P73" s="119">
        <f t="shared" si="5"/>
        <v>118613.68772475103</v>
      </c>
      <c r="Q73" s="119">
        <f t="shared" si="5"/>
        <v>118613.68772475103</v>
      </c>
      <c r="R73" s="119">
        <f t="shared" si="5"/>
        <v>118613.68772475103</v>
      </c>
      <c r="S73" s="119">
        <f t="shared" si="5"/>
        <v>118613.68772475103</v>
      </c>
      <c r="T73" s="119">
        <f t="shared" si="5"/>
        <v>118613.68772475103</v>
      </c>
      <c r="U73" s="119">
        <f t="shared" si="5"/>
        <v>118613.68772475103</v>
      </c>
      <c r="V73" s="119">
        <f t="shared" si="5"/>
        <v>118613.68772475103</v>
      </c>
      <c r="W73" s="119">
        <f t="shared" si="5"/>
        <v>48840.930239603367</v>
      </c>
    </row>
    <row r="74" spans="1:23" x14ac:dyDescent="0.25">
      <c r="A74" s="1">
        <v>68</v>
      </c>
      <c r="B74" s="8">
        <v>101928</v>
      </c>
      <c r="C74" s="8">
        <v>3074020</v>
      </c>
      <c r="D74" s="9" t="s">
        <v>68</v>
      </c>
      <c r="E74" s="121">
        <v>6933019.1951706707</v>
      </c>
      <c r="F74" s="6">
        <v>6577.8170732169556</v>
      </c>
      <c r="G74" s="16">
        <v>2.0705024271487904E-3</v>
      </c>
      <c r="H74" s="120">
        <v>-35930.859999999993</v>
      </c>
      <c r="I74" s="120">
        <v>6897088.3351706704</v>
      </c>
      <c r="J74" s="120">
        <v>-23588.52</v>
      </c>
      <c r="K74" s="120">
        <v>6873499.8151706709</v>
      </c>
      <c r="L74" s="119">
        <f t="shared" si="5"/>
        <v>790452.47874462721</v>
      </c>
      <c r="M74" s="119">
        <f t="shared" si="5"/>
        <v>584247.48428950703</v>
      </c>
      <c r="N74" s="119">
        <f t="shared" si="5"/>
        <v>584247.48428950703</v>
      </c>
      <c r="O74" s="119">
        <f t="shared" si="5"/>
        <v>584247.48428950703</v>
      </c>
      <c r="P74" s="119">
        <f t="shared" si="5"/>
        <v>584247.48428950703</v>
      </c>
      <c r="Q74" s="119">
        <f t="shared" si="5"/>
        <v>584247.48428950703</v>
      </c>
      <c r="R74" s="119">
        <f t="shared" si="5"/>
        <v>584247.48428950703</v>
      </c>
      <c r="S74" s="119">
        <f t="shared" si="5"/>
        <v>584247.48428950703</v>
      </c>
      <c r="T74" s="119">
        <f t="shared" si="5"/>
        <v>584247.48428950703</v>
      </c>
      <c r="U74" s="119">
        <f t="shared" si="5"/>
        <v>584247.48428950703</v>
      </c>
      <c r="V74" s="119">
        <f t="shared" si="5"/>
        <v>584247.48428950703</v>
      </c>
      <c r="W74" s="119">
        <f t="shared" si="5"/>
        <v>240572.4935309735</v>
      </c>
    </row>
    <row r="75" spans="1:23" x14ac:dyDescent="0.25">
      <c r="A75" s="1">
        <v>69</v>
      </c>
      <c r="B75" s="8">
        <v>101930</v>
      </c>
      <c r="C75" s="8">
        <v>3074030</v>
      </c>
      <c r="D75" s="9" t="s">
        <v>70</v>
      </c>
      <c r="E75" s="121">
        <v>8133110.1323239235</v>
      </c>
      <c r="F75" s="6">
        <v>6939.5137647815045</v>
      </c>
      <c r="G75" s="16">
        <v>-2.6057702086486945E-2</v>
      </c>
      <c r="H75" s="120">
        <v>-39953.479999999996</v>
      </c>
      <c r="I75" s="120">
        <v>8093156.6523239231</v>
      </c>
      <c r="J75" s="120">
        <v>-26229.360000000001</v>
      </c>
      <c r="K75" s="120">
        <v>8066927.2923239227</v>
      </c>
      <c r="L75" s="119">
        <f t="shared" si="5"/>
        <v>927696.63861725118</v>
      </c>
      <c r="M75" s="119">
        <f t="shared" si="5"/>
        <v>685688.81984753348</v>
      </c>
      <c r="N75" s="119">
        <f t="shared" si="5"/>
        <v>685688.81984753348</v>
      </c>
      <c r="O75" s="119">
        <f t="shared" si="5"/>
        <v>685688.81984753348</v>
      </c>
      <c r="P75" s="119">
        <f t="shared" si="5"/>
        <v>685688.81984753348</v>
      </c>
      <c r="Q75" s="119">
        <f t="shared" si="5"/>
        <v>685688.81984753348</v>
      </c>
      <c r="R75" s="119">
        <f t="shared" si="5"/>
        <v>685688.81984753348</v>
      </c>
      <c r="S75" s="119">
        <f t="shared" si="5"/>
        <v>685688.81984753348</v>
      </c>
      <c r="T75" s="119">
        <f t="shared" si="5"/>
        <v>685688.81984753348</v>
      </c>
      <c r="U75" s="119">
        <f t="shared" si="5"/>
        <v>685688.81984753348</v>
      </c>
      <c r="V75" s="119">
        <f t="shared" si="5"/>
        <v>685688.81984753348</v>
      </c>
      <c r="W75" s="119">
        <f t="shared" si="5"/>
        <v>282342.45523133734</v>
      </c>
    </row>
    <row r="76" spans="1:23" x14ac:dyDescent="0.25">
      <c r="A76" s="1">
        <v>70</v>
      </c>
      <c r="B76" s="8">
        <v>101932</v>
      </c>
      <c r="C76" s="8">
        <v>3074035</v>
      </c>
      <c r="D76" s="9" t="s">
        <v>71</v>
      </c>
      <c r="E76" s="121">
        <v>8256069.0385447713</v>
      </c>
      <c r="F76" s="6">
        <v>7026.44173493172</v>
      </c>
      <c r="G76" s="16">
        <v>-2.9215305613513376E-2</v>
      </c>
      <c r="H76" s="120">
        <v>-40055.749999999993</v>
      </c>
      <c r="I76" s="120">
        <v>8216013.2885447713</v>
      </c>
      <c r="J76" s="120">
        <v>-26296.5</v>
      </c>
      <c r="K76" s="120">
        <v>8189716.7885447713</v>
      </c>
      <c r="L76" s="119">
        <f t="shared" ref="L76:W82" si="6">$K76*L$9</f>
        <v>941817.43068264879</v>
      </c>
      <c r="M76" s="119">
        <f t="shared" si="6"/>
        <v>696125.92702630558</v>
      </c>
      <c r="N76" s="119">
        <f t="shared" si="6"/>
        <v>696125.92702630558</v>
      </c>
      <c r="O76" s="119">
        <f t="shared" si="6"/>
        <v>696125.92702630558</v>
      </c>
      <c r="P76" s="119">
        <f t="shared" si="6"/>
        <v>696125.92702630558</v>
      </c>
      <c r="Q76" s="119">
        <f t="shared" si="6"/>
        <v>696125.92702630558</v>
      </c>
      <c r="R76" s="119">
        <f t="shared" si="6"/>
        <v>696125.92702630558</v>
      </c>
      <c r="S76" s="119">
        <f t="shared" si="6"/>
        <v>696125.92702630558</v>
      </c>
      <c r="T76" s="119">
        <f t="shared" si="6"/>
        <v>696125.92702630558</v>
      </c>
      <c r="U76" s="119">
        <f t="shared" si="6"/>
        <v>696125.92702630558</v>
      </c>
      <c r="V76" s="119">
        <f t="shared" si="6"/>
        <v>696125.92702630558</v>
      </c>
      <c r="W76" s="119">
        <f t="shared" si="6"/>
        <v>286640.08759906702</v>
      </c>
    </row>
    <row r="77" spans="1:23" x14ac:dyDescent="0.25">
      <c r="A77" s="1">
        <v>71</v>
      </c>
      <c r="B77" s="8">
        <v>131310</v>
      </c>
      <c r="C77" s="8">
        <v>3074036</v>
      </c>
      <c r="D77" s="9" t="s">
        <v>72</v>
      </c>
      <c r="E77" s="121">
        <v>5600216.6282906346</v>
      </c>
      <c r="F77" s="6">
        <v>5668.2354537354604</v>
      </c>
      <c r="G77" s="16">
        <v>-5.8433018607928489E-3</v>
      </c>
      <c r="H77" s="120">
        <v>-33680.92</v>
      </c>
      <c r="I77" s="120">
        <v>5566535.7082906347</v>
      </c>
      <c r="J77" s="120">
        <v>-22111.439999999999</v>
      </c>
      <c r="K77" s="120">
        <v>5544424.2682906343</v>
      </c>
      <c r="L77" s="119">
        <f t="shared" si="6"/>
        <v>637608.79085342295</v>
      </c>
      <c r="M77" s="119">
        <f t="shared" si="6"/>
        <v>471276.06280470395</v>
      </c>
      <c r="N77" s="119">
        <f t="shared" si="6"/>
        <v>471276.06280470395</v>
      </c>
      <c r="O77" s="119">
        <f t="shared" si="6"/>
        <v>471276.06280470395</v>
      </c>
      <c r="P77" s="119">
        <f t="shared" si="6"/>
        <v>471276.06280470395</v>
      </c>
      <c r="Q77" s="119">
        <f t="shared" si="6"/>
        <v>471276.06280470395</v>
      </c>
      <c r="R77" s="119">
        <f t="shared" si="6"/>
        <v>471276.06280470395</v>
      </c>
      <c r="S77" s="119">
        <f t="shared" si="6"/>
        <v>471276.06280470395</v>
      </c>
      <c r="T77" s="119">
        <f t="shared" si="6"/>
        <v>471276.06280470395</v>
      </c>
      <c r="U77" s="119">
        <f t="shared" si="6"/>
        <v>471276.06280470395</v>
      </c>
      <c r="V77" s="119">
        <f t="shared" si="6"/>
        <v>471276.06280470395</v>
      </c>
      <c r="W77" s="119">
        <f t="shared" si="6"/>
        <v>194054.84939017222</v>
      </c>
    </row>
    <row r="78" spans="1:23" x14ac:dyDescent="0.25">
      <c r="A78" s="1">
        <v>72</v>
      </c>
      <c r="B78" s="8">
        <v>101934</v>
      </c>
      <c r="C78" s="8">
        <v>3074603</v>
      </c>
      <c r="D78" s="9" t="s">
        <v>73</v>
      </c>
      <c r="E78" s="121">
        <v>7986970.3674827414</v>
      </c>
      <c r="F78" s="6">
        <v>5414.8951643950786</v>
      </c>
      <c r="G78" s="16">
        <v>6.9085210037780342E-3</v>
      </c>
      <c r="H78" s="120">
        <v>-50282.749999999993</v>
      </c>
      <c r="I78" s="120">
        <v>7936687.6174827414</v>
      </c>
      <c r="J78" s="120">
        <v>-33010.5</v>
      </c>
      <c r="K78" s="120">
        <v>7903677.1174827414</v>
      </c>
      <c r="L78" s="119">
        <f t="shared" si="6"/>
        <v>908922.86851051531</v>
      </c>
      <c r="M78" s="119">
        <f t="shared" si="6"/>
        <v>671812.55498603301</v>
      </c>
      <c r="N78" s="119">
        <f t="shared" si="6"/>
        <v>671812.55498603301</v>
      </c>
      <c r="O78" s="119">
        <f t="shared" si="6"/>
        <v>671812.55498603301</v>
      </c>
      <c r="P78" s="119">
        <f t="shared" si="6"/>
        <v>671812.55498603301</v>
      </c>
      <c r="Q78" s="119">
        <f t="shared" si="6"/>
        <v>671812.55498603301</v>
      </c>
      <c r="R78" s="119">
        <f t="shared" si="6"/>
        <v>671812.55498603301</v>
      </c>
      <c r="S78" s="119">
        <f t="shared" si="6"/>
        <v>671812.55498603301</v>
      </c>
      <c r="T78" s="119">
        <f t="shared" si="6"/>
        <v>671812.55498603301</v>
      </c>
      <c r="U78" s="119">
        <f t="shared" si="6"/>
        <v>671812.55498603301</v>
      </c>
      <c r="V78" s="119">
        <f t="shared" si="6"/>
        <v>671812.55498603301</v>
      </c>
      <c r="W78" s="119">
        <f t="shared" si="6"/>
        <v>276628.69911189598</v>
      </c>
    </row>
    <row r="79" spans="1:23" x14ac:dyDescent="0.25">
      <c r="A79" s="1">
        <v>73</v>
      </c>
      <c r="B79" s="8">
        <v>101939</v>
      </c>
      <c r="C79" s="8">
        <v>3075400</v>
      </c>
      <c r="D79" s="9" t="s">
        <v>74</v>
      </c>
      <c r="E79" s="121">
        <v>7130188.1827166714</v>
      </c>
      <c r="F79" s="6">
        <v>6205.559776080654</v>
      </c>
      <c r="G79" s="16">
        <v>-1.0619702388311891E-2</v>
      </c>
      <c r="H79" s="120">
        <v>-39169.409999999996</v>
      </c>
      <c r="I79" s="120">
        <v>7091018.7727166712</v>
      </c>
      <c r="J79" s="120">
        <v>-25714.62</v>
      </c>
      <c r="K79" s="120">
        <v>7065304.1527166711</v>
      </c>
      <c r="L79" s="119">
        <f t="shared" si="6"/>
        <v>812509.97756241716</v>
      </c>
      <c r="M79" s="119">
        <f t="shared" si="6"/>
        <v>600550.85298091709</v>
      </c>
      <c r="N79" s="119">
        <f t="shared" si="6"/>
        <v>600550.85298091709</v>
      </c>
      <c r="O79" s="119">
        <f t="shared" si="6"/>
        <v>600550.85298091709</v>
      </c>
      <c r="P79" s="119">
        <f t="shared" si="6"/>
        <v>600550.85298091709</v>
      </c>
      <c r="Q79" s="119">
        <f t="shared" si="6"/>
        <v>600550.85298091709</v>
      </c>
      <c r="R79" s="119">
        <f t="shared" si="6"/>
        <v>600550.85298091709</v>
      </c>
      <c r="S79" s="119">
        <f t="shared" si="6"/>
        <v>600550.85298091709</v>
      </c>
      <c r="T79" s="119">
        <f t="shared" si="6"/>
        <v>600550.85298091709</v>
      </c>
      <c r="U79" s="119">
        <f t="shared" si="6"/>
        <v>600550.85298091709</v>
      </c>
      <c r="V79" s="119">
        <f t="shared" si="6"/>
        <v>600550.85298091709</v>
      </c>
      <c r="W79" s="119">
        <f t="shared" si="6"/>
        <v>247285.64534508353</v>
      </c>
    </row>
    <row r="80" spans="1:23" x14ac:dyDescent="0.25">
      <c r="A80" s="1">
        <v>74</v>
      </c>
      <c r="B80" s="8">
        <v>101940</v>
      </c>
      <c r="C80" s="8">
        <v>3075401</v>
      </c>
      <c r="D80" s="9" t="s">
        <v>75</v>
      </c>
      <c r="E80" s="121">
        <v>7608444.9682325749</v>
      </c>
      <c r="F80" s="6">
        <v>6282.7786690607554</v>
      </c>
      <c r="G80" s="16">
        <v>-1.3253017554092916E-2</v>
      </c>
      <c r="H80" s="120">
        <v>-41282.99</v>
      </c>
      <c r="I80" s="120">
        <v>7567161.9782325746</v>
      </c>
      <c r="J80" s="120">
        <v>-27102.18</v>
      </c>
      <c r="K80" s="120">
        <v>7540059.7982325749</v>
      </c>
      <c r="L80" s="119">
        <f t="shared" si="6"/>
        <v>867106.87679674616</v>
      </c>
      <c r="M80" s="119">
        <f t="shared" si="6"/>
        <v>640905.08284976892</v>
      </c>
      <c r="N80" s="119">
        <f t="shared" si="6"/>
        <v>640905.08284976892</v>
      </c>
      <c r="O80" s="119">
        <f t="shared" si="6"/>
        <v>640905.08284976892</v>
      </c>
      <c r="P80" s="119">
        <f t="shared" si="6"/>
        <v>640905.08284976892</v>
      </c>
      <c r="Q80" s="119">
        <f t="shared" si="6"/>
        <v>640905.08284976892</v>
      </c>
      <c r="R80" s="119">
        <f t="shared" si="6"/>
        <v>640905.08284976892</v>
      </c>
      <c r="S80" s="119">
        <f t="shared" si="6"/>
        <v>640905.08284976892</v>
      </c>
      <c r="T80" s="119">
        <f t="shared" si="6"/>
        <v>640905.08284976892</v>
      </c>
      <c r="U80" s="119">
        <f t="shared" si="6"/>
        <v>640905.08284976892</v>
      </c>
      <c r="V80" s="119">
        <f t="shared" si="6"/>
        <v>640905.08284976892</v>
      </c>
      <c r="W80" s="119">
        <f t="shared" si="6"/>
        <v>263902.09293814015</v>
      </c>
    </row>
    <row r="81" spans="1:24" x14ac:dyDescent="0.25">
      <c r="A81" s="1">
        <v>75</v>
      </c>
      <c r="B81" s="8">
        <v>101941</v>
      </c>
      <c r="C81" s="8">
        <v>3075402</v>
      </c>
      <c r="D81" s="9" t="s">
        <v>76</v>
      </c>
      <c r="E81" s="121">
        <v>6340511.9317869842</v>
      </c>
      <c r="F81" s="6">
        <v>5959.1277554388953</v>
      </c>
      <c r="G81" s="16">
        <v>7.4501398282122988E-3</v>
      </c>
      <c r="H81" s="120">
        <v>-36271.759999999995</v>
      </c>
      <c r="I81" s="120">
        <v>6304240.1717869844</v>
      </c>
      <c r="J81" s="120">
        <v>-23812.32</v>
      </c>
      <c r="K81" s="120">
        <v>6280427.8517869841</v>
      </c>
      <c r="L81" s="119">
        <f t="shared" si="6"/>
        <v>722249.20295550325</v>
      </c>
      <c r="M81" s="119">
        <f t="shared" si="6"/>
        <v>533836.36740189372</v>
      </c>
      <c r="N81" s="119">
        <f t="shared" si="6"/>
        <v>533836.36740189372</v>
      </c>
      <c r="O81" s="119">
        <f t="shared" si="6"/>
        <v>533836.36740189372</v>
      </c>
      <c r="P81" s="119">
        <f t="shared" si="6"/>
        <v>533836.36740189372</v>
      </c>
      <c r="Q81" s="119">
        <f t="shared" si="6"/>
        <v>533836.36740189372</v>
      </c>
      <c r="R81" s="119">
        <f t="shared" si="6"/>
        <v>533836.36740189372</v>
      </c>
      <c r="S81" s="119">
        <f t="shared" si="6"/>
        <v>533836.36740189372</v>
      </c>
      <c r="T81" s="119">
        <f t="shared" si="6"/>
        <v>533836.36740189372</v>
      </c>
      <c r="U81" s="119">
        <f t="shared" si="6"/>
        <v>533836.36740189372</v>
      </c>
      <c r="V81" s="119">
        <f t="shared" si="6"/>
        <v>533836.36740189372</v>
      </c>
      <c r="W81" s="119">
        <f t="shared" si="6"/>
        <v>219814.97481254447</v>
      </c>
    </row>
    <row r="82" spans="1:24" x14ac:dyDescent="0.25">
      <c r="A82" s="1">
        <v>76</v>
      </c>
      <c r="B82" s="8">
        <v>101943</v>
      </c>
      <c r="C82" s="8">
        <v>3075404</v>
      </c>
      <c r="D82" s="9" t="s">
        <v>77</v>
      </c>
      <c r="E82" s="121">
        <v>4159143.0702983933</v>
      </c>
      <c r="F82" s="6">
        <v>6369.2849468581826</v>
      </c>
      <c r="G82" s="16">
        <v>9.9102553627712364E-3</v>
      </c>
      <c r="H82" s="120">
        <v>-22260.769999999997</v>
      </c>
      <c r="I82" s="120">
        <v>4136882.3002983932</v>
      </c>
      <c r="J82" s="120">
        <v>-14614.14</v>
      </c>
      <c r="K82" s="120">
        <v>4122268.1602983931</v>
      </c>
      <c r="L82" s="119">
        <f t="shared" si="6"/>
        <v>474060.83843431523</v>
      </c>
      <c r="M82" s="119">
        <f t="shared" si="6"/>
        <v>350392.79362536344</v>
      </c>
      <c r="N82" s="119">
        <f t="shared" si="6"/>
        <v>350392.79362536344</v>
      </c>
      <c r="O82" s="119">
        <f t="shared" si="6"/>
        <v>350392.79362536344</v>
      </c>
      <c r="P82" s="119">
        <f t="shared" si="6"/>
        <v>350392.79362536344</v>
      </c>
      <c r="Q82" s="119">
        <f t="shared" si="6"/>
        <v>350392.79362536344</v>
      </c>
      <c r="R82" s="119">
        <f t="shared" si="6"/>
        <v>350392.79362536344</v>
      </c>
      <c r="S82" s="119">
        <f t="shared" si="6"/>
        <v>350392.79362536344</v>
      </c>
      <c r="T82" s="119">
        <f t="shared" si="6"/>
        <v>350392.79362536344</v>
      </c>
      <c r="U82" s="119">
        <f t="shared" si="6"/>
        <v>350392.79362536344</v>
      </c>
      <c r="V82" s="119">
        <f t="shared" si="6"/>
        <v>350392.79362536344</v>
      </c>
      <c r="W82" s="119">
        <f t="shared" si="6"/>
        <v>144279.38561044377</v>
      </c>
    </row>
    <row r="83" spans="1:24" x14ac:dyDescent="0.25">
      <c r="A83" s="1">
        <v>77</v>
      </c>
      <c r="B83" s="8">
        <v>139699</v>
      </c>
      <c r="C83" s="8">
        <v>3072001</v>
      </c>
      <c r="D83" s="9" t="s">
        <v>118</v>
      </c>
      <c r="E83" s="121">
        <v>1200487.3805903918</v>
      </c>
      <c r="F83" s="6">
        <v>4365.4086566923343</v>
      </c>
      <c r="G83" s="16">
        <v>-7.2721353923728138E-3</v>
      </c>
      <c r="H83" s="120">
        <v>0</v>
      </c>
      <c r="I83" s="120">
        <v>1200487.3805903918</v>
      </c>
      <c r="J83" s="120">
        <v>0</v>
      </c>
      <c r="K83" s="120">
        <v>1200487.3805903918</v>
      </c>
      <c r="L83" s="122">
        <v>0</v>
      </c>
      <c r="M83" s="122">
        <v>0</v>
      </c>
      <c r="N83" s="122">
        <v>0</v>
      </c>
      <c r="O83" s="122">
        <v>0</v>
      </c>
      <c r="P83" s="122">
        <v>0</v>
      </c>
      <c r="Q83" s="122">
        <v>0</v>
      </c>
      <c r="R83" s="122">
        <v>0</v>
      </c>
      <c r="S83" s="122">
        <v>0</v>
      </c>
      <c r="T83" s="122">
        <v>0</v>
      </c>
      <c r="U83" s="122">
        <v>0</v>
      </c>
      <c r="V83" s="122">
        <v>0</v>
      </c>
      <c r="W83" s="122">
        <v>0</v>
      </c>
      <c r="X83" s="1" t="s">
        <v>79</v>
      </c>
    </row>
    <row r="84" spans="1:24" x14ac:dyDescent="0.25">
      <c r="A84" s="1">
        <v>78</v>
      </c>
      <c r="B84" s="8">
        <v>140963</v>
      </c>
      <c r="C84" s="8">
        <v>3072003</v>
      </c>
      <c r="D84" s="9" t="s">
        <v>80</v>
      </c>
      <c r="E84" s="121">
        <v>552333.78661904763</v>
      </c>
      <c r="F84" s="6">
        <v>5441.7121834388927</v>
      </c>
      <c r="G84" s="16">
        <v>-0.1128783014257998</v>
      </c>
      <c r="H84" s="120">
        <v>0</v>
      </c>
      <c r="I84" s="120">
        <v>552333.78661904763</v>
      </c>
      <c r="J84" s="120">
        <v>0</v>
      </c>
      <c r="K84" s="120">
        <v>552333.78661904763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" t="s">
        <v>79</v>
      </c>
    </row>
    <row r="85" spans="1:24" x14ac:dyDescent="0.25">
      <c r="A85" s="1">
        <v>79</v>
      </c>
      <c r="B85" s="8">
        <v>142110</v>
      </c>
      <c r="C85" s="8">
        <v>3072004</v>
      </c>
      <c r="D85" s="9" t="s">
        <v>81</v>
      </c>
      <c r="E85" s="121">
        <v>718448.91666666674</v>
      </c>
      <c r="F85" s="6">
        <v>4635.1543010752694</v>
      </c>
      <c r="G85" s="16">
        <v>-5.6774942031110331E-2</v>
      </c>
      <c r="H85" s="120">
        <v>0</v>
      </c>
      <c r="I85" s="120">
        <v>718448.91666666674</v>
      </c>
      <c r="J85" s="120">
        <v>0</v>
      </c>
      <c r="K85" s="120">
        <v>718448.91666666674</v>
      </c>
      <c r="L85" s="122">
        <v>0</v>
      </c>
      <c r="M85" s="122">
        <v>0</v>
      </c>
      <c r="N85" s="122">
        <v>0</v>
      </c>
      <c r="O85" s="122">
        <v>0</v>
      </c>
      <c r="P85" s="122">
        <v>0</v>
      </c>
      <c r="Q85" s="122">
        <v>0</v>
      </c>
      <c r="R85" s="122">
        <v>0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" t="s">
        <v>79</v>
      </c>
    </row>
    <row r="86" spans="1:24" x14ac:dyDescent="0.25">
      <c r="A86" s="1">
        <v>80</v>
      </c>
      <c r="B86" s="8">
        <v>143118</v>
      </c>
      <c r="C86" s="8">
        <v>3072010</v>
      </c>
      <c r="D86" s="9" t="s">
        <v>82</v>
      </c>
      <c r="E86" s="121">
        <v>1246003.6756461959</v>
      </c>
      <c r="F86" s="6">
        <v>5279.6765917211687</v>
      </c>
      <c r="G86" s="16">
        <v>5.6341070156340267E-2</v>
      </c>
      <c r="H86" s="120">
        <v>0</v>
      </c>
      <c r="I86" s="120">
        <v>1246003.6756461959</v>
      </c>
      <c r="J86" s="120">
        <v>0</v>
      </c>
      <c r="K86" s="120">
        <v>1246003.6756461959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0</v>
      </c>
      <c r="X86" s="1" t="s">
        <v>79</v>
      </c>
    </row>
    <row r="87" spans="1:24" x14ac:dyDescent="0.25">
      <c r="A87" s="1">
        <v>81</v>
      </c>
      <c r="B87" s="8">
        <v>139488</v>
      </c>
      <c r="C87" s="8">
        <v>3072185</v>
      </c>
      <c r="D87" s="9" t="s">
        <v>83</v>
      </c>
      <c r="E87" s="121">
        <v>1751764.5533285937</v>
      </c>
      <c r="F87" s="6">
        <v>4468.7871258382493</v>
      </c>
      <c r="G87" s="16">
        <v>5.3546418429399889E-3</v>
      </c>
      <c r="H87" s="120">
        <v>0</v>
      </c>
      <c r="I87" s="120">
        <v>1751764.5533285937</v>
      </c>
      <c r="J87" s="120">
        <v>0</v>
      </c>
      <c r="K87" s="120">
        <v>1751764.5533285937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" t="s">
        <v>79</v>
      </c>
    </row>
    <row r="88" spans="1:24" x14ac:dyDescent="0.25">
      <c r="A88" s="1">
        <v>82</v>
      </c>
      <c r="B88" s="8">
        <v>136737</v>
      </c>
      <c r="C88" s="8">
        <v>3075200</v>
      </c>
      <c r="D88" s="9" t="s">
        <v>84</v>
      </c>
      <c r="E88" s="121">
        <v>1846777.2013112493</v>
      </c>
      <c r="F88" s="6">
        <v>4335.1577495569236</v>
      </c>
      <c r="G88" s="16">
        <v>8.4969839597204277E-4</v>
      </c>
      <c r="H88" s="120">
        <v>0</v>
      </c>
      <c r="I88" s="120">
        <v>1846777.2013112493</v>
      </c>
      <c r="J88" s="120">
        <v>0</v>
      </c>
      <c r="K88" s="120">
        <v>1846777.2013112493</v>
      </c>
      <c r="L88" s="122">
        <v>0</v>
      </c>
      <c r="M88" s="122">
        <v>0</v>
      </c>
      <c r="N88" s="122">
        <v>0</v>
      </c>
      <c r="O88" s="122">
        <v>0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  <c r="U88" s="122">
        <v>0</v>
      </c>
      <c r="V88" s="122">
        <v>0</v>
      </c>
      <c r="W88" s="122">
        <v>0</v>
      </c>
      <c r="X88" s="1" t="s">
        <v>79</v>
      </c>
    </row>
    <row r="89" spans="1:24" x14ac:dyDescent="0.25">
      <c r="A89" s="1">
        <v>83</v>
      </c>
      <c r="B89" s="8">
        <v>139725</v>
      </c>
      <c r="C89" s="8">
        <v>3074000</v>
      </c>
      <c r="D89" s="9" t="s">
        <v>85</v>
      </c>
      <c r="E89" s="121">
        <v>4937986.3690918153</v>
      </c>
      <c r="F89" s="6">
        <v>5593.3392891355279</v>
      </c>
      <c r="G89" s="16">
        <v>1.3026141523019952E-2</v>
      </c>
      <c r="H89" s="120">
        <v>0</v>
      </c>
      <c r="I89" s="120">
        <v>4937986.3690918153</v>
      </c>
      <c r="J89" s="120">
        <v>0</v>
      </c>
      <c r="K89" s="120">
        <v>4937986.3690918153</v>
      </c>
      <c r="L89" s="122">
        <v>0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0</v>
      </c>
      <c r="X89" s="1" t="s">
        <v>79</v>
      </c>
    </row>
    <row r="90" spans="1:24" x14ac:dyDescent="0.25">
      <c r="A90" s="1">
        <v>84</v>
      </c>
      <c r="B90" s="8">
        <v>142654</v>
      </c>
      <c r="C90" s="8">
        <v>3074001</v>
      </c>
      <c r="D90" s="9" t="s">
        <v>86</v>
      </c>
      <c r="E90" s="121">
        <v>1074461.0526235644</v>
      </c>
      <c r="F90" s="6">
        <v>5684.9791144103938</v>
      </c>
      <c r="G90" s="16">
        <v>0</v>
      </c>
      <c r="H90" s="120">
        <v>0</v>
      </c>
      <c r="I90" s="120">
        <v>1074461.0526235644</v>
      </c>
      <c r="J90" s="120">
        <v>0</v>
      </c>
      <c r="K90" s="120">
        <v>1074461.0526235644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" t="s">
        <v>79</v>
      </c>
    </row>
    <row r="91" spans="1:24" x14ac:dyDescent="0.25">
      <c r="A91" s="1">
        <v>85</v>
      </c>
      <c r="B91" s="8">
        <v>137729</v>
      </c>
      <c r="C91" s="8">
        <v>3074031</v>
      </c>
      <c r="D91" s="9" t="s">
        <v>87</v>
      </c>
      <c r="E91" s="121">
        <v>7438278.2699655881</v>
      </c>
      <c r="F91" s="6">
        <v>6067.111150053498</v>
      </c>
      <c r="G91" s="16">
        <v>-1.557130483481961E-2</v>
      </c>
      <c r="H91" s="120">
        <v>0</v>
      </c>
      <c r="I91" s="120">
        <v>7438278.2699655881</v>
      </c>
      <c r="J91" s="120">
        <v>0</v>
      </c>
      <c r="K91" s="120">
        <v>7438278.2699655881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" t="s">
        <v>79</v>
      </c>
    </row>
    <row r="92" spans="1:24" x14ac:dyDescent="0.25">
      <c r="A92" s="1">
        <v>86</v>
      </c>
      <c r="B92" s="8">
        <v>137546</v>
      </c>
      <c r="C92" s="8">
        <v>3074602</v>
      </c>
      <c r="D92" s="9" t="s">
        <v>88</v>
      </c>
      <c r="E92" s="121">
        <v>5257775.7532247212</v>
      </c>
      <c r="F92" s="6">
        <v>5414.805101158312</v>
      </c>
      <c r="G92" s="16">
        <v>-1.7383586616017688E-3</v>
      </c>
      <c r="H92" s="120">
        <v>0</v>
      </c>
      <c r="I92" s="120">
        <v>5257775.7532247212</v>
      </c>
      <c r="J92" s="120">
        <v>0</v>
      </c>
      <c r="K92" s="120">
        <v>5257775.7532247212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" t="s">
        <v>79</v>
      </c>
    </row>
    <row r="93" spans="1:24" x14ac:dyDescent="0.25">
      <c r="A93" s="1">
        <v>87</v>
      </c>
      <c r="B93" s="8">
        <v>137221</v>
      </c>
      <c r="C93" s="8">
        <v>3075403</v>
      </c>
      <c r="D93" s="9" t="s">
        <v>89</v>
      </c>
      <c r="E93" s="121">
        <v>6915085.1235383153</v>
      </c>
      <c r="F93" s="6">
        <v>5895.2132340480093</v>
      </c>
      <c r="G93" s="16">
        <v>-9.3250659573201888E-3</v>
      </c>
      <c r="H93" s="120">
        <v>0</v>
      </c>
      <c r="I93" s="120">
        <v>6915085.1235383153</v>
      </c>
      <c r="J93" s="120">
        <v>0</v>
      </c>
      <c r="K93" s="120">
        <v>6915085.1235383153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" t="s">
        <v>79</v>
      </c>
    </row>
    <row r="94" spans="1:24" x14ac:dyDescent="0.25">
      <c r="A94" s="1">
        <v>88</v>
      </c>
      <c r="B94" s="8">
        <v>134369</v>
      </c>
      <c r="C94" s="8">
        <v>3076905</v>
      </c>
      <c r="D94" s="9" t="s">
        <v>90</v>
      </c>
      <c r="E94" s="121">
        <v>6573606.7238878347</v>
      </c>
      <c r="F94" s="6">
        <v>5473.444399573551</v>
      </c>
      <c r="G94" s="16">
        <v>-1.4425581702671497E-2</v>
      </c>
      <c r="H94" s="120">
        <v>0</v>
      </c>
      <c r="I94" s="120">
        <v>6573606.7238878347</v>
      </c>
      <c r="J94" s="120">
        <v>0</v>
      </c>
      <c r="K94" s="120">
        <v>6573606.7238878347</v>
      </c>
      <c r="L94" s="122">
        <v>0</v>
      </c>
      <c r="M94" s="122">
        <v>0</v>
      </c>
      <c r="N94" s="122">
        <v>0</v>
      </c>
      <c r="O94" s="122">
        <v>0</v>
      </c>
      <c r="P94" s="122">
        <v>0</v>
      </c>
      <c r="Q94" s="122">
        <v>0</v>
      </c>
      <c r="R94" s="122">
        <v>0</v>
      </c>
      <c r="S94" s="122">
        <v>0</v>
      </c>
      <c r="T94" s="122">
        <v>0</v>
      </c>
      <c r="U94" s="122">
        <v>0</v>
      </c>
      <c r="V94" s="122">
        <v>0</v>
      </c>
      <c r="W94" s="122">
        <v>0</v>
      </c>
      <c r="X94" s="1" t="s">
        <v>79</v>
      </c>
    </row>
  </sheetData>
  <sheetProtection password="9D3C" sheet="1" objects="1" scenarios="1" autoFilter="0"/>
  <autoFilter ref="A10:X94"/>
  <mergeCells count="2">
    <mergeCell ref="B11:D11"/>
    <mergeCell ref="L8:W8"/>
  </mergeCells>
  <hyperlinks>
    <hyperlink ref="E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M87"/>
  <sheetViews>
    <sheetView zoomScaleNormal="100" workbookViewId="0">
      <pane xSplit="3" ySplit="6" topLeftCell="D58" activePane="bottomRight" state="frozen"/>
      <selection activeCell="D14" sqref="D14"/>
      <selection pane="topRight" activeCell="D14" sqref="D14"/>
      <selection pane="bottomLeft" activeCell="D14" sqref="D14"/>
      <selection pane="bottomRight" activeCell="E79" sqref="E79"/>
    </sheetView>
  </sheetViews>
  <sheetFormatPr defaultColWidth="8.85546875" defaultRowHeight="15" x14ac:dyDescent="0.2"/>
  <cols>
    <col min="1" max="1" width="21.42578125" style="68" customWidth="1"/>
    <col min="2" max="2" width="32.85546875" style="68" customWidth="1"/>
    <col min="3" max="3" width="15.140625" style="68" hidden="1" customWidth="1"/>
    <col min="4" max="4" width="18.42578125" style="68" customWidth="1"/>
    <col min="5" max="5" width="19.28515625" style="77" customWidth="1"/>
    <col min="6" max="6" width="18.42578125" style="68" customWidth="1"/>
    <col min="7" max="7" width="13" style="70" customWidth="1"/>
    <col min="8" max="8" width="16.140625" style="68" customWidth="1"/>
    <col min="9" max="10" width="8.85546875" style="68"/>
    <col min="11" max="11" width="41" style="74" customWidth="1"/>
    <col min="12" max="16384" width="8.85546875" style="68"/>
  </cols>
  <sheetData>
    <row r="1" spans="1:13" s="66" customFormat="1" ht="23.25" x14ac:dyDescent="0.35">
      <c r="A1" s="81"/>
      <c r="B1" s="82" t="s">
        <v>428</v>
      </c>
      <c r="C1" s="83"/>
      <c r="D1" s="82"/>
      <c r="E1" s="84"/>
      <c r="F1"/>
      <c r="G1"/>
      <c r="H1" s="79"/>
      <c r="I1" s="79"/>
      <c r="K1" s="73"/>
    </row>
    <row r="2" spans="1:13" s="66" customFormat="1" x14ac:dyDescent="0.25">
      <c r="A2" s="129" t="s">
        <v>453</v>
      </c>
      <c r="C2" s="123"/>
      <c r="D2" s="84"/>
      <c r="E2" s="84"/>
      <c r="F2"/>
      <c r="G2"/>
      <c r="H2" s="79"/>
      <c r="I2" s="79"/>
      <c r="K2" s="73"/>
    </row>
    <row r="3" spans="1:13" s="66" customFormat="1" x14ac:dyDescent="0.25">
      <c r="A3" s="128" t="s">
        <v>483</v>
      </c>
      <c r="B3" s="127" t="s">
        <v>482</v>
      </c>
      <c r="C3" s="54" t="s">
        <v>481</v>
      </c>
      <c r="D3" s="54" t="s">
        <v>481</v>
      </c>
      <c r="E3" s="84"/>
      <c r="F3"/>
      <c r="G3"/>
      <c r="H3" s="79"/>
      <c r="I3" s="79"/>
      <c r="K3" s="73"/>
    </row>
    <row r="4" spans="1:13" s="66" customFormat="1" x14ac:dyDescent="0.25">
      <c r="A4" s="59"/>
      <c r="B4" s="17"/>
      <c r="C4" s="53"/>
      <c r="D4"/>
      <c r="E4"/>
      <c r="F4"/>
      <c r="G4"/>
      <c r="H4" s="1" t="s">
        <v>495</v>
      </c>
      <c r="I4" s="79"/>
      <c r="K4" s="73"/>
    </row>
    <row r="5" spans="1:13" s="66" customFormat="1" x14ac:dyDescent="0.25">
      <c r="A5" s="59"/>
      <c r="B5" s="17"/>
      <c r="C5" s="53"/>
      <c r="D5"/>
      <c r="E5"/>
      <c r="F5"/>
      <c r="G5"/>
      <c r="H5" s="238" t="s">
        <v>430</v>
      </c>
      <c r="I5" s="239"/>
      <c r="J5" s="240"/>
      <c r="K5" s="73"/>
    </row>
    <row r="6" spans="1:13" s="66" customFormat="1" ht="45" x14ac:dyDescent="0.25">
      <c r="A6" s="28" t="s">
        <v>409</v>
      </c>
      <c r="B6" s="28" t="s">
        <v>410</v>
      </c>
      <c r="C6" s="28"/>
      <c r="D6" s="28" t="s">
        <v>411</v>
      </c>
      <c r="E6" s="28" t="s">
        <v>412</v>
      </c>
      <c r="F6" s="28" t="s">
        <v>413</v>
      </c>
      <c r="G6" s="28" t="s">
        <v>122</v>
      </c>
      <c r="H6" s="28" t="s">
        <v>364</v>
      </c>
      <c r="I6" s="28" t="s">
        <v>414</v>
      </c>
      <c r="J6" s="28" t="s">
        <v>415</v>
      </c>
      <c r="K6" s="28" t="s">
        <v>119</v>
      </c>
    </row>
    <row r="7" spans="1:13" s="66" customFormat="1" x14ac:dyDescent="0.25">
      <c r="A7" s="7">
        <v>3072005</v>
      </c>
      <c r="B7" s="37" t="s">
        <v>7</v>
      </c>
      <c r="C7" s="38" t="s">
        <v>416</v>
      </c>
      <c r="D7" s="41"/>
      <c r="E7" s="75">
        <v>30</v>
      </c>
      <c r="F7" s="41">
        <v>60100</v>
      </c>
      <c r="G7" s="42">
        <v>60100</v>
      </c>
      <c r="H7" s="41">
        <f>G7</f>
        <v>60100</v>
      </c>
      <c r="I7" s="42"/>
      <c r="J7" s="42"/>
      <c r="K7" s="50"/>
    </row>
    <row r="8" spans="1:13" s="66" customFormat="1" x14ac:dyDescent="0.25">
      <c r="A8" s="7">
        <v>3072006</v>
      </c>
      <c r="B8" s="37" t="s">
        <v>294</v>
      </c>
      <c r="C8" s="38" t="s">
        <v>417</v>
      </c>
      <c r="D8" s="41"/>
      <c r="E8" s="75">
        <v>0</v>
      </c>
      <c r="F8" s="41">
        <v>0</v>
      </c>
      <c r="G8" s="42">
        <v>0</v>
      </c>
      <c r="H8" s="41">
        <f t="shared" ref="H8:H69" si="0">G8</f>
        <v>0</v>
      </c>
      <c r="I8" s="42"/>
      <c r="J8" s="42"/>
      <c r="K8" s="50"/>
    </row>
    <row r="9" spans="1:13" s="66" customFormat="1" x14ac:dyDescent="0.25">
      <c r="A9" s="7">
        <v>3072022</v>
      </c>
      <c r="B9" s="37" t="s">
        <v>309</v>
      </c>
      <c r="C9" s="38" t="s">
        <v>416</v>
      </c>
      <c r="D9" s="41"/>
      <c r="E9" s="75">
        <v>0</v>
      </c>
      <c r="F9" s="41">
        <v>0</v>
      </c>
      <c r="G9" s="42">
        <v>0</v>
      </c>
      <c r="H9" s="41">
        <f t="shared" si="0"/>
        <v>0</v>
      </c>
      <c r="I9" s="42"/>
      <c r="J9" s="42"/>
      <c r="K9" s="50"/>
    </row>
    <row r="10" spans="1:13" s="66" customFormat="1" x14ac:dyDescent="0.25">
      <c r="A10" s="7">
        <v>3072033</v>
      </c>
      <c r="B10" s="37" t="s">
        <v>418</v>
      </c>
      <c r="C10" s="38" t="s">
        <v>419</v>
      </c>
      <c r="D10" s="41"/>
      <c r="E10" s="75">
        <v>0</v>
      </c>
      <c r="F10" s="41">
        <v>0</v>
      </c>
      <c r="G10" s="42">
        <v>0</v>
      </c>
      <c r="H10" s="41">
        <f t="shared" si="0"/>
        <v>0</v>
      </c>
      <c r="I10" s="42"/>
      <c r="J10" s="42"/>
      <c r="K10" s="50"/>
    </row>
    <row r="11" spans="1:13" s="66" customFormat="1" x14ac:dyDescent="0.25">
      <c r="A11" s="7">
        <v>3072046</v>
      </c>
      <c r="B11" s="37" t="s">
        <v>331</v>
      </c>
      <c r="C11" s="38" t="s">
        <v>0</v>
      </c>
      <c r="D11" s="41"/>
      <c r="E11" s="75">
        <v>0</v>
      </c>
      <c r="F11" s="41">
        <v>0</v>
      </c>
      <c r="G11" s="42">
        <v>0</v>
      </c>
      <c r="H11" s="41">
        <f t="shared" si="0"/>
        <v>0</v>
      </c>
      <c r="I11" s="42"/>
      <c r="J11" s="42"/>
      <c r="K11" s="50"/>
    </row>
    <row r="12" spans="1:13" s="66" customFormat="1" x14ac:dyDescent="0.25">
      <c r="A12" s="7">
        <v>3072058</v>
      </c>
      <c r="B12" s="37" t="s">
        <v>345</v>
      </c>
      <c r="C12" s="38" t="s">
        <v>0</v>
      </c>
      <c r="D12" s="41">
        <v>15000</v>
      </c>
      <c r="E12" s="75">
        <v>15</v>
      </c>
      <c r="F12" s="41">
        <v>30100</v>
      </c>
      <c r="G12" s="42">
        <v>45100</v>
      </c>
      <c r="H12" s="41">
        <f t="shared" si="0"/>
        <v>45100</v>
      </c>
      <c r="I12" s="42"/>
      <c r="J12" s="42"/>
      <c r="K12" s="50" t="s">
        <v>420</v>
      </c>
    </row>
    <row r="13" spans="1:13" s="66" customFormat="1" x14ac:dyDescent="0.25">
      <c r="A13" s="7">
        <v>3072059</v>
      </c>
      <c r="B13" s="37" t="s">
        <v>347</v>
      </c>
      <c r="C13" s="38" t="s">
        <v>0</v>
      </c>
      <c r="D13" s="41">
        <v>15000</v>
      </c>
      <c r="E13" s="75">
        <v>30</v>
      </c>
      <c r="F13" s="41">
        <v>60100</v>
      </c>
      <c r="G13" s="42">
        <v>75100</v>
      </c>
      <c r="H13" s="41" t="s">
        <v>421</v>
      </c>
      <c r="I13" s="42"/>
      <c r="J13" s="42"/>
      <c r="K13" s="50" t="s">
        <v>503</v>
      </c>
      <c r="M13" s="67"/>
    </row>
    <row r="14" spans="1:13" s="66" customFormat="1" x14ac:dyDescent="0.25">
      <c r="A14" s="7">
        <v>3072067</v>
      </c>
      <c r="B14" s="37" t="s">
        <v>357</v>
      </c>
      <c r="C14" s="38" t="s">
        <v>416</v>
      </c>
      <c r="D14" s="41"/>
      <c r="E14" s="75">
        <v>30</v>
      </c>
      <c r="F14" s="41">
        <v>60100</v>
      </c>
      <c r="G14" s="42">
        <v>60100</v>
      </c>
      <c r="H14" s="41">
        <f t="shared" si="0"/>
        <v>60100</v>
      </c>
      <c r="I14" s="42"/>
      <c r="J14" s="42"/>
      <c r="K14" s="50"/>
    </row>
    <row r="15" spans="1:13" s="66" customFormat="1" x14ac:dyDescent="0.25">
      <c r="A15" s="7">
        <v>3072071</v>
      </c>
      <c r="B15" s="37" t="s">
        <v>356</v>
      </c>
      <c r="C15" s="38" t="s">
        <v>416</v>
      </c>
      <c r="D15" s="41"/>
      <c r="E15" s="75">
        <v>30</v>
      </c>
      <c r="F15" s="41">
        <v>60100</v>
      </c>
      <c r="G15" s="42">
        <v>60100</v>
      </c>
      <c r="H15" s="41">
        <f t="shared" si="0"/>
        <v>60100</v>
      </c>
      <c r="I15" s="42"/>
      <c r="J15" s="42"/>
      <c r="K15" s="50"/>
    </row>
    <row r="16" spans="1:13" s="66" customFormat="1" x14ac:dyDescent="0.25">
      <c r="A16" s="7">
        <v>3072076</v>
      </c>
      <c r="B16" s="37" t="s">
        <v>327</v>
      </c>
      <c r="C16" s="38" t="s">
        <v>0</v>
      </c>
      <c r="D16" s="41">
        <v>15000</v>
      </c>
      <c r="E16" s="75">
        <v>15</v>
      </c>
      <c r="F16" s="41">
        <v>30100</v>
      </c>
      <c r="G16" s="42">
        <v>45100</v>
      </c>
      <c r="H16" s="41">
        <f t="shared" si="0"/>
        <v>45100</v>
      </c>
      <c r="I16" s="42"/>
      <c r="J16" s="42"/>
      <c r="K16" s="50" t="s">
        <v>420</v>
      </c>
    </row>
    <row r="17" spans="1:11" s="66" customFormat="1" x14ac:dyDescent="0.25">
      <c r="A17" s="7">
        <v>3072083</v>
      </c>
      <c r="B17" s="37" t="s">
        <v>293</v>
      </c>
      <c r="C17" s="38" t="s">
        <v>422</v>
      </c>
      <c r="D17" s="41"/>
      <c r="E17" s="75">
        <v>30</v>
      </c>
      <c r="F17" s="41">
        <v>60100</v>
      </c>
      <c r="G17" s="42">
        <v>60100</v>
      </c>
      <c r="H17" s="41">
        <f t="shared" si="0"/>
        <v>60100</v>
      </c>
      <c r="I17" s="42"/>
      <c r="J17" s="42"/>
      <c r="K17" s="50"/>
    </row>
    <row r="18" spans="1:11" s="66" customFormat="1" x14ac:dyDescent="0.25">
      <c r="A18" s="7">
        <v>3072088</v>
      </c>
      <c r="B18" s="37" t="s">
        <v>300</v>
      </c>
      <c r="C18" s="38" t="s">
        <v>419</v>
      </c>
      <c r="D18" s="41"/>
      <c r="E18" s="75">
        <v>0</v>
      </c>
      <c r="F18" s="41">
        <v>0</v>
      </c>
      <c r="G18" s="42">
        <v>0</v>
      </c>
      <c r="H18" s="41">
        <f t="shared" si="0"/>
        <v>0</v>
      </c>
      <c r="I18" s="42"/>
      <c r="J18" s="42"/>
      <c r="K18" s="50"/>
    </row>
    <row r="19" spans="1:11" s="66" customFormat="1" x14ac:dyDescent="0.25">
      <c r="A19" s="7">
        <v>3072092</v>
      </c>
      <c r="B19" s="37" t="s">
        <v>306</v>
      </c>
      <c r="C19" s="38" t="s">
        <v>419</v>
      </c>
      <c r="D19" s="41"/>
      <c r="E19" s="75">
        <v>0</v>
      </c>
      <c r="F19" s="41">
        <v>0</v>
      </c>
      <c r="G19" s="42">
        <v>0</v>
      </c>
      <c r="H19" s="41">
        <f t="shared" si="0"/>
        <v>0</v>
      </c>
      <c r="I19" s="42"/>
      <c r="J19" s="42"/>
      <c r="K19" s="50"/>
    </row>
    <row r="20" spans="1:11" s="66" customFormat="1" x14ac:dyDescent="0.25">
      <c r="A20" s="7">
        <v>3072094</v>
      </c>
      <c r="B20" s="37" t="s">
        <v>307</v>
      </c>
      <c r="C20" s="38" t="s">
        <v>0</v>
      </c>
      <c r="D20" s="41"/>
      <c r="E20" s="75">
        <v>30</v>
      </c>
      <c r="F20" s="41">
        <v>60100</v>
      </c>
      <c r="G20" s="42">
        <v>60100</v>
      </c>
      <c r="H20" s="41">
        <f t="shared" si="0"/>
        <v>60100</v>
      </c>
      <c r="I20" s="42"/>
      <c r="J20" s="42"/>
      <c r="K20" s="50"/>
    </row>
    <row r="21" spans="1:11" s="66" customFormat="1" x14ac:dyDescent="0.25">
      <c r="A21" s="7">
        <v>3072115</v>
      </c>
      <c r="B21" s="37" t="s">
        <v>332</v>
      </c>
      <c r="C21" s="38" t="s">
        <v>419</v>
      </c>
      <c r="D21" s="41"/>
      <c r="E21" s="75">
        <v>0</v>
      </c>
      <c r="F21" s="41">
        <v>0</v>
      </c>
      <c r="G21" s="42">
        <v>0</v>
      </c>
      <c r="H21" s="41">
        <f t="shared" si="0"/>
        <v>0</v>
      </c>
      <c r="I21" s="42"/>
      <c r="J21" s="42"/>
      <c r="K21" s="50"/>
    </row>
    <row r="22" spans="1:11" s="66" customFormat="1" x14ac:dyDescent="0.25">
      <c r="A22" s="7">
        <v>3072121</v>
      </c>
      <c r="B22" s="37" t="s">
        <v>339</v>
      </c>
      <c r="C22" s="38" t="s">
        <v>419</v>
      </c>
      <c r="D22" s="41"/>
      <c r="E22" s="75"/>
      <c r="F22" s="41">
        <v>0</v>
      </c>
      <c r="G22" s="42">
        <v>0</v>
      </c>
      <c r="H22" s="41">
        <f t="shared" si="0"/>
        <v>0</v>
      </c>
      <c r="I22" s="42"/>
      <c r="J22" s="42"/>
      <c r="K22" s="50"/>
    </row>
    <row r="23" spans="1:11" s="66" customFormat="1" x14ac:dyDescent="0.25">
      <c r="A23" s="7">
        <v>3072125</v>
      </c>
      <c r="B23" s="37" t="s">
        <v>340</v>
      </c>
      <c r="C23" s="38" t="s">
        <v>419</v>
      </c>
      <c r="D23" s="41"/>
      <c r="E23" s="75">
        <v>30</v>
      </c>
      <c r="F23" s="41">
        <v>60100</v>
      </c>
      <c r="G23" s="42">
        <v>60100</v>
      </c>
      <c r="H23" s="41">
        <f t="shared" si="0"/>
        <v>60100</v>
      </c>
      <c r="I23" s="42"/>
      <c r="J23" s="42"/>
      <c r="K23" s="50"/>
    </row>
    <row r="24" spans="1:11" s="66" customFormat="1" x14ac:dyDescent="0.25">
      <c r="A24" s="7">
        <v>3072150</v>
      </c>
      <c r="B24" s="37" t="s">
        <v>319</v>
      </c>
      <c r="C24" s="38" t="s">
        <v>422</v>
      </c>
      <c r="D24" s="41"/>
      <c r="E24" s="75">
        <v>0</v>
      </c>
      <c r="F24" s="41">
        <v>0</v>
      </c>
      <c r="G24" s="42">
        <v>0</v>
      </c>
      <c r="H24" s="41">
        <f t="shared" si="0"/>
        <v>0</v>
      </c>
      <c r="I24" s="42"/>
      <c r="J24" s="42"/>
      <c r="K24" s="50"/>
    </row>
    <row r="25" spans="1:11" s="66" customFormat="1" x14ac:dyDescent="0.25">
      <c r="A25" s="7">
        <v>3072151</v>
      </c>
      <c r="B25" s="37" t="s">
        <v>321</v>
      </c>
      <c r="C25" s="38" t="s">
        <v>0</v>
      </c>
      <c r="D25" s="41"/>
      <c r="E25" s="75"/>
      <c r="F25" s="41">
        <v>0</v>
      </c>
      <c r="G25" s="42">
        <v>0</v>
      </c>
      <c r="H25" s="41">
        <f t="shared" si="0"/>
        <v>0</v>
      </c>
      <c r="I25" s="42"/>
      <c r="J25" s="42"/>
      <c r="K25" s="50"/>
    </row>
    <row r="26" spans="1:11" s="66" customFormat="1" x14ac:dyDescent="0.25">
      <c r="A26" s="7">
        <v>3072153</v>
      </c>
      <c r="B26" s="37" t="s">
        <v>324</v>
      </c>
      <c r="C26" s="38" t="s">
        <v>416</v>
      </c>
      <c r="D26" s="41"/>
      <c r="E26" s="75">
        <v>0</v>
      </c>
      <c r="F26" s="41">
        <v>0</v>
      </c>
      <c r="G26" s="42">
        <v>0</v>
      </c>
      <c r="H26" s="41">
        <f t="shared" si="0"/>
        <v>0</v>
      </c>
      <c r="I26" s="42"/>
      <c r="J26" s="42"/>
      <c r="K26" s="50"/>
    </row>
    <row r="27" spans="1:11" s="66" customFormat="1" x14ac:dyDescent="0.25">
      <c r="A27" s="7">
        <v>3072154</v>
      </c>
      <c r="B27" s="37" t="s">
        <v>341</v>
      </c>
      <c r="C27" s="38" t="s">
        <v>416</v>
      </c>
      <c r="D27" s="41"/>
      <c r="E27" s="75">
        <v>0</v>
      </c>
      <c r="F27" s="41">
        <v>0</v>
      </c>
      <c r="G27" s="42">
        <v>0</v>
      </c>
      <c r="H27" s="41">
        <f t="shared" si="0"/>
        <v>0</v>
      </c>
      <c r="I27" s="42"/>
      <c r="J27" s="42"/>
      <c r="K27" s="50"/>
    </row>
    <row r="28" spans="1:11" s="66" customFormat="1" x14ac:dyDescent="0.25">
      <c r="A28" s="7">
        <v>3072161</v>
      </c>
      <c r="B28" s="37" t="s">
        <v>292</v>
      </c>
      <c r="C28" s="38" t="s">
        <v>422</v>
      </c>
      <c r="D28" s="41"/>
      <c r="E28" s="75">
        <v>0</v>
      </c>
      <c r="F28" s="41">
        <v>0</v>
      </c>
      <c r="G28" s="42">
        <v>0</v>
      </c>
      <c r="H28" s="41">
        <f t="shared" si="0"/>
        <v>0</v>
      </c>
      <c r="I28" s="42"/>
      <c r="J28" s="42"/>
      <c r="K28" s="50"/>
    </row>
    <row r="29" spans="1:11" s="66" customFormat="1" x14ac:dyDescent="0.25">
      <c r="A29" s="7">
        <v>3072162</v>
      </c>
      <c r="B29" s="37" t="s">
        <v>295</v>
      </c>
      <c r="C29" s="38" t="s">
        <v>419</v>
      </c>
      <c r="D29" s="41"/>
      <c r="E29" s="75">
        <v>0</v>
      </c>
      <c r="F29" s="41">
        <v>0</v>
      </c>
      <c r="G29" s="42">
        <v>0</v>
      </c>
      <c r="H29" s="41">
        <f t="shared" si="0"/>
        <v>0</v>
      </c>
      <c r="I29" s="42"/>
      <c r="J29" s="42"/>
      <c r="K29" s="50"/>
    </row>
    <row r="30" spans="1:11" s="66" customFormat="1" x14ac:dyDescent="0.25">
      <c r="A30" s="7">
        <v>3072163</v>
      </c>
      <c r="B30" s="37" t="s">
        <v>299</v>
      </c>
      <c r="C30" s="38" t="s">
        <v>422</v>
      </c>
      <c r="D30" s="41"/>
      <c r="E30" s="75">
        <v>15</v>
      </c>
      <c r="F30" s="41">
        <v>30100</v>
      </c>
      <c r="G30" s="42">
        <v>30100</v>
      </c>
      <c r="H30" s="41" t="s">
        <v>421</v>
      </c>
      <c r="I30" s="42"/>
      <c r="J30" s="42"/>
      <c r="K30" s="50" t="s">
        <v>503</v>
      </c>
    </row>
    <row r="31" spans="1:11" s="66" customFormat="1" x14ac:dyDescent="0.25">
      <c r="A31" s="7">
        <v>3072164</v>
      </c>
      <c r="B31" s="37" t="s">
        <v>301</v>
      </c>
      <c r="C31" s="38" t="s">
        <v>419</v>
      </c>
      <c r="D31" s="41"/>
      <c r="E31" s="75">
        <v>0</v>
      </c>
      <c r="F31" s="41">
        <v>0</v>
      </c>
      <c r="G31" s="42">
        <v>0</v>
      </c>
      <c r="H31" s="41">
        <f t="shared" si="0"/>
        <v>0</v>
      </c>
      <c r="I31" s="42"/>
      <c r="J31" s="42"/>
      <c r="K31" s="50"/>
    </row>
    <row r="32" spans="1:11" s="66" customFormat="1" x14ac:dyDescent="0.25">
      <c r="A32" s="7">
        <v>3072165</v>
      </c>
      <c r="B32" s="37" t="s">
        <v>302</v>
      </c>
      <c r="C32" s="38" t="s">
        <v>416</v>
      </c>
      <c r="D32" s="41"/>
      <c r="E32" s="75">
        <v>0</v>
      </c>
      <c r="F32" s="41">
        <v>0</v>
      </c>
      <c r="G32" s="42">
        <v>0</v>
      </c>
      <c r="H32" s="41">
        <f t="shared" si="0"/>
        <v>0</v>
      </c>
      <c r="I32" s="42"/>
      <c r="J32" s="42"/>
      <c r="K32" s="50"/>
    </row>
    <row r="33" spans="1:11" s="66" customFormat="1" x14ac:dyDescent="0.25">
      <c r="A33" s="7">
        <v>3072166</v>
      </c>
      <c r="B33" s="37" t="s">
        <v>308</v>
      </c>
      <c r="C33" s="38" t="s">
        <v>422</v>
      </c>
      <c r="D33" s="41"/>
      <c r="E33" s="75">
        <v>0</v>
      </c>
      <c r="F33" s="41">
        <v>0</v>
      </c>
      <c r="G33" s="42">
        <v>0</v>
      </c>
      <c r="H33" s="41">
        <f t="shared" si="0"/>
        <v>0</v>
      </c>
      <c r="I33" s="42"/>
      <c r="J33" s="42"/>
      <c r="K33" s="50"/>
    </row>
    <row r="34" spans="1:11" s="66" customFormat="1" x14ac:dyDescent="0.25">
      <c r="A34" s="7">
        <v>3072167</v>
      </c>
      <c r="B34" s="37" t="s">
        <v>314</v>
      </c>
      <c r="C34" s="38" t="s">
        <v>0</v>
      </c>
      <c r="D34" s="41"/>
      <c r="E34" s="75">
        <v>0</v>
      </c>
      <c r="F34" s="41">
        <v>0</v>
      </c>
      <c r="G34" s="42">
        <v>0</v>
      </c>
      <c r="H34" s="41">
        <f t="shared" si="0"/>
        <v>0</v>
      </c>
      <c r="I34" s="42"/>
      <c r="J34" s="42"/>
      <c r="K34" s="50"/>
    </row>
    <row r="35" spans="1:11" s="66" customFormat="1" x14ac:dyDescent="0.25">
      <c r="A35" s="7">
        <v>3072168</v>
      </c>
      <c r="B35" s="37" t="s">
        <v>315</v>
      </c>
      <c r="C35" s="38" t="s">
        <v>419</v>
      </c>
      <c r="D35" s="41"/>
      <c r="E35" s="75">
        <v>30</v>
      </c>
      <c r="F35" s="41">
        <v>60100</v>
      </c>
      <c r="G35" s="42">
        <v>60100</v>
      </c>
      <c r="H35" s="41">
        <f t="shared" si="0"/>
        <v>60100</v>
      </c>
      <c r="I35" s="42"/>
      <c r="J35" s="42"/>
      <c r="K35" s="50"/>
    </row>
    <row r="36" spans="1:11" s="66" customFormat="1" x14ac:dyDescent="0.25">
      <c r="A36" s="7">
        <v>3072169</v>
      </c>
      <c r="B36" s="37" t="s">
        <v>318</v>
      </c>
      <c r="C36" s="38" t="s">
        <v>419</v>
      </c>
      <c r="D36" s="41"/>
      <c r="E36" s="75">
        <v>30</v>
      </c>
      <c r="F36" s="41">
        <v>60100</v>
      </c>
      <c r="G36" s="42">
        <v>60100</v>
      </c>
      <c r="H36" s="41">
        <f t="shared" si="0"/>
        <v>60100</v>
      </c>
      <c r="I36" s="42"/>
      <c r="J36" s="42"/>
      <c r="K36" s="50"/>
    </row>
    <row r="37" spans="1:11" s="66" customFormat="1" x14ac:dyDescent="0.25">
      <c r="A37" s="7">
        <v>3072170</v>
      </c>
      <c r="B37" s="37" t="s">
        <v>320</v>
      </c>
      <c r="C37" s="38" t="s">
        <v>422</v>
      </c>
      <c r="D37" s="41"/>
      <c r="E37" s="75">
        <v>0</v>
      </c>
      <c r="F37" s="41">
        <v>0</v>
      </c>
      <c r="G37" s="42">
        <v>0</v>
      </c>
      <c r="H37" s="41">
        <f t="shared" si="0"/>
        <v>0</v>
      </c>
      <c r="I37" s="42"/>
      <c r="J37" s="42"/>
      <c r="K37" s="50"/>
    </row>
    <row r="38" spans="1:11" s="66" customFormat="1" x14ac:dyDescent="0.25">
      <c r="A38" s="7">
        <v>3072171</v>
      </c>
      <c r="B38" s="37" t="s">
        <v>323</v>
      </c>
      <c r="C38" s="38" t="s">
        <v>419</v>
      </c>
      <c r="D38" s="41"/>
      <c r="E38" s="75">
        <v>30</v>
      </c>
      <c r="F38" s="41">
        <v>60100</v>
      </c>
      <c r="G38" s="42">
        <v>60100</v>
      </c>
      <c r="H38" s="41">
        <f t="shared" si="0"/>
        <v>60100</v>
      </c>
      <c r="I38" s="42"/>
      <c r="J38" s="42"/>
      <c r="K38" s="50"/>
    </row>
    <row r="39" spans="1:11" s="66" customFormat="1" x14ac:dyDescent="0.25">
      <c r="A39" s="7">
        <v>3072172</v>
      </c>
      <c r="B39" s="37" t="s">
        <v>358</v>
      </c>
      <c r="C39" s="38" t="s">
        <v>422</v>
      </c>
      <c r="D39" s="41"/>
      <c r="E39" s="75">
        <v>0</v>
      </c>
      <c r="F39" s="41">
        <v>0</v>
      </c>
      <c r="G39" s="42">
        <v>0</v>
      </c>
      <c r="H39" s="41">
        <f t="shared" si="0"/>
        <v>0</v>
      </c>
      <c r="I39" s="42"/>
      <c r="J39" s="42"/>
      <c r="K39" s="50"/>
    </row>
    <row r="40" spans="1:11" s="66" customFormat="1" x14ac:dyDescent="0.25">
      <c r="A40" s="7">
        <v>3072173</v>
      </c>
      <c r="B40" s="37" t="s">
        <v>325</v>
      </c>
      <c r="C40" s="38" t="s">
        <v>419</v>
      </c>
      <c r="D40" s="41"/>
      <c r="E40" s="75">
        <v>0</v>
      </c>
      <c r="F40" s="41">
        <v>0</v>
      </c>
      <c r="G40" s="42">
        <v>0</v>
      </c>
      <c r="H40" s="41">
        <f t="shared" si="0"/>
        <v>0</v>
      </c>
      <c r="I40" s="42"/>
      <c r="J40" s="42"/>
      <c r="K40" s="50"/>
    </row>
    <row r="41" spans="1:11" s="66" customFormat="1" x14ac:dyDescent="0.25">
      <c r="A41" s="7">
        <v>3072174</v>
      </c>
      <c r="B41" s="37" t="s">
        <v>326</v>
      </c>
      <c r="C41" s="38" t="s">
        <v>0</v>
      </c>
      <c r="D41" s="41"/>
      <c r="E41" s="75">
        <v>0</v>
      </c>
      <c r="F41" s="41">
        <v>0</v>
      </c>
      <c r="G41" s="42">
        <v>0</v>
      </c>
      <c r="H41" s="41">
        <f t="shared" si="0"/>
        <v>0</v>
      </c>
      <c r="I41" s="42"/>
      <c r="J41" s="42"/>
      <c r="K41" s="50"/>
    </row>
    <row r="42" spans="1:11" s="66" customFormat="1" x14ac:dyDescent="0.25">
      <c r="A42" s="7">
        <v>3072175</v>
      </c>
      <c r="B42" s="37" t="s">
        <v>334</v>
      </c>
      <c r="C42" s="38" t="s">
        <v>0</v>
      </c>
      <c r="D42" s="41"/>
      <c r="E42" s="75">
        <v>0</v>
      </c>
      <c r="F42" s="41">
        <v>0</v>
      </c>
      <c r="G42" s="42">
        <v>0</v>
      </c>
      <c r="H42" s="41">
        <f t="shared" si="0"/>
        <v>0</v>
      </c>
      <c r="I42" s="42"/>
      <c r="J42" s="42"/>
      <c r="K42" s="50"/>
    </row>
    <row r="43" spans="1:11" s="66" customFormat="1" x14ac:dyDescent="0.25">
      <c r="A43" s="7">
        <v>3072176</v>
      </c>
      <c r="B43" s="37" t="s">
        <v>337</v>
      </c>
      <c r="C43" s="38" t="s">
        <v>419</v>
      </c>
      <c r="D43" s="41"/>
      <c r="E43" s="75">
        <v>0</v>
      </c>
      <c r="F43" s="41">
        <v>0</v>
      </c>
      <c r="G43" s="42">
        <v>0</v>
      </c>
      <c r="H43" s="41">
        <f t="shared" si="0"/>
        <v>0</v>
      </c>
      <c r="I43" s="42"/>
      <c r="J43" s="42"/>
      <c r="K43" s="50"/>
    </row>
    <row r="44" spans="1:11" s="66" customFormat="1" x14ac:dyDescent="0.25">
      <c r="A44" s="7">
        <v>3072177</v>
      </c>
      <c r="B44" s="37" t="s">
        <v>350</v>
      </c>
      <c r="C44" s="38" t="s">
        <v>419</v>
      </c>
      <c r="D44" s="41"/>
      <c r="E44" s="75">
        <v>0</v>
      </c>
      <c r="F44" s="41">
        <v>0</v>
      </c>
      <c r="G44" s="42">
        <v>0</v>
      </c>
      <c r="H44" s="41">
        <f t="shared" si="0"/>
        <v>0</v>
      </c>
      <c r="I44" s="42"/>
      <c r="J44" s="42"/>
      <c r="K44" s="50"/>
    </row>
    <row r="45" spans="1:11" s="66" customFormat="1" x14ac:dyDescent="0.25">
      <c r="A45" s="7">
        <v>3072178</v>
      </c>
      <c r="B45" s="37" t="s">
        <v>354</v>
      </c>
      <c r="C45" s="38" t="s">
        <v>419</v>
      </c>
      <c r="D45" s="41"/>
      <c r="E45" s="75">
        <v>0</v>
      </c>
      <c r="F45" s="41">
        <v>0</v>
      </c>
      <c r="G45" s="42">
        <v>0</v>
      </c>
      <c r="H45" s="41">
        <f t="shared" si="0"/>
        <v>0</v>
      </c>
      <c r="I45" s="42"/>
      <c r="J45" s="42"/>
      <c r="K45" s="50"/>
    </row>
    <row r="46" spans="1:11" s="66" customFormat="1" x14ac:dyDescent="0.25">
      <c r="A46" s="7">
        <v>3072179</v>
      </c>
      <c r="B46" s="37" t="s">
        <v>46</v>
      </c>
      <c r="C46" s="38" t="s">
        <v>422</v>
      </c>
      <c r="D46" s="41"/>
      <c r="E46" s="75">
        <v>0</v>
      </c>
      <c r="F46" s="41">
        <v>0</v>
      </c>
      <c r="G46" s="42">
        <v>0</v>
      </c>
      <c r="H46" s="41">
        <f t="shared" si="0"/>
        <v>0</v>
      </c>
      <c r="I46" s="42"/>
      <c r="J46" s="42"/>
      <c r="K46" s="50"/>
    </row>
    <row r="47" spans="1:11" s="66" customFormat="1" x14ac:dyDescent="0.25">
      <c r="A47" s="7">
        <v>3072180</v>
      </c>
      <c r="B47" s="37" t="s">
        <v>313</v>
      </c>
      <c r="C47" s="38" t="s">
        <v>419</v>
      </c>
      <c r="D47" s="41"/>
      <c r="E47" s="75">
        <v>0</v>
      </c>
      <c r="F47" s="41">
        <v>0</v>
      </c>
      <c r="G47" s="42">
        <v>0</v>
      </c>
      <c r="H47" s="41">
        <f t="shared" si="0"/>
        <v>0</v>
      </c>
      <c r="I47" s="42"/>
      <c r="J47" s="42"/>
      <c r="K47" s="50"/>
    </row>
    <row r="48" spans="1:11" s="66" customFormat="1" x14ac:dyDescent="0.25">
      <c r="A48" s="7">
        <v>3072181</v>
      </c>
      <c r="B48" s="37" t="s">
        <v>351</v>
      </c>
      <c r="C48" s="38" t="s">
        <v>422</v>
      </c>
      <c r="D48" s="41"/>
      <c r="E48" s="75">
        <v>0</v>
      </c>
      <c r="F48" s="41">
        <v>0</v>
      </c>
      <c r="G48" s="42">
        <v>0</v>
      </c>
      <c r="H48" s="41">
        <f t="shared" si="0"/>
        <v>0</v>
      </c>
      <c r="I48" s="42"/>
      <c r="J48" s="42"/>
      <c r="K48" s="50"/>
    </row>
    <row r="49" spans="1:11" s="66" customFormat="1" x14ac:dyDescent="0.25">
      <c r="A49" s="7">
        <v>3072182</v>
      </c>
      <c r="B49" s="37" t="s">
        <v>328</v>
      </c>
      <c r="C49" s="38" t="s">
        <v>0</v>
      </c>
      <c r="D49" s="41"/>
      <c r="E49" s="75">
        <v>0</v>
      </c>
      <c r="F49" s="41">
        <v>0</v>
      </c>
      <c r="G49" s="42">
        <v>0</v>
      </c>
      <c r="H49" s="41">
        <f t="shared" si="0"/>
        <v>0</v>
      </c>
      <c r="I49" s="42"/>
      <c r="J49" s="42"/>
      <c r="K49" s="50"/>
    </row>
    <row r="50" spans="1:11" s="66" customFormat="1" x14ac:dyDescent="0.25">
      <c r="A50" s="7">
        <v>3072183</v>
      </c>
      <c r="B50" s="37" t="s">
        <v>352</v>
      </c>
      <c r="C50" s="38" t="s">
        <v>419</v>
      </c>
      <c r="D50" s="41"/>
      <c r="E50" s="75">
        <v>0</v>
      </c>
      <c r="F50" s="41">
        <v>0</v>
      </c>
      <c r="G50" s="42">
        <v>0</v>
      </c>
      <c r="H50" s="41">
        <f t="shared" si="0"/>
        <v>0</v>
      </c>
      <c r="I50" s="42"/>
      <c r="J50" s="42"/>
      <c r="K50" s="50"/>
    </row>
    <row r="51" spans="1:11" s="66" customFormat="1" x14ac:dyDescent="0.25">
      <c r="A51" s="7">
        <v>3072184</v>
      </c>
      <c r="B51" s="37" t="s">
        <v>398</v>
      </c>
      <c r="C51" s="38" t="s">
        <v>0</v>
      </c>
      <c r="D51" s="41"/>
      <c r="E51" s="75">
        <v>0</v>
      </c>
      <c r="F51" s="41">
        <v>0</v>
      </c>
      <c r="G51" s="42">
        <v>0</v>
      </c>
      <c r="H51" s="41">
        <f t="shared" si="0"/>
        <v>0</v>
      </c>
      <c r="I51" s="42"/>
      <c r="J51" s="42"/>
      <c r="K51" s="50"/>
    </row>
    <row r="52" spans="1:11" s="66" customFormat="1" x14ac:dyDescent="0.25">
      <c r="A52" s="7">
        <v>3072185</v>
      </c>
      <c r="B52" s="37" t="s">
        <v>393</v>
      </c>
      <c r="C52" s="38" t="s">
        <v>0</v>
      </c>
      <c r="D52" s="41"/>
      <c r="E52" s="75">
        <v>0</v>
      </c>
      <c r="F52" s="41">
        <v>0</v>
      </c>
      <c r="G52" s="42">
        <v>0</v>
      </c>
      <c r="H52" s="41">
        <f t="shared" si="0"/>
        <v>0</v>
      </c>
      <c r="I52" s="42"/>
      <c r="J52" s="42"/>
      <c r="K52" s="50"/>
    </row>
    <row r="53" spans="1:11" s="66" customFormat="1" x14ac:dyDescent="0.25">
      <c r="A53" s="7">
        <v>3072186</v>
      </c>
      <c r="B53" s="37" t="s">
        <v>353</v>
      </c>
      <c r="C53" s="38" t="s">
        <v>419</v>
      </c>
      <c r="D53" s="41"/>
      <c r="E53" s="75">
        <v>30</v>
      </c>
      <c r="F53" s="41">
        <v>60100</v>
      </c>
      <c r="G53" s="42">
        <v>60100</v>
      </c>
      <c r="H53" s="41">
        <f t="shared" si="0"/>
        <v>60100</v>
      </c>
      <c r="I53" s="42"/>
      <c r="J53" s="42"/>
      <c r="K53" s="50"/>
    </row>
    <row r="54" spans="1:11" s="66" customFormat="1" x14ac:dyDescent="0.25">
      <c r="A54" s="7">
        <v>3072187</v>
      </c>
      <c r="B54" s="37" t="s">
        <v>316</v>
      </c>
      <c r="C54" s="38" t="s">
        <v>0</v>
      </c>
      <c r="D54" s="41"/>
      <c r="E54" s="75">
        <v>0</v>
      </c>
      <c r="F54" s="41">
        <v>0</v>
      </c>
      <c r="G54" s="42">
        <v>0</v>
      </c>
      <c r="H54" s="41">
        <f t="shared" si="0"/>
        <v>0</v>
      </c>
      <c r="I54" s="42"/>
      <c r="J54" s="42"/>
      <c r="K54" s="50"/>
    </row>
    <row r="55" spans="1:11" s="66" customFormat="1" x14ac:dyDescent="0.25">
      <c r="A55" s="7">
        <v>3073500</v>
      </c>
      <c r="B55" s="37" t="s">
        <v>329</v>
      </c>
      <c r="C55" s="38" t="s">
        <v>0</v>
      </c>
      <c r="D55" s="41"/>
      <c r="E55" s="75">
        <v>0</v>
      </c>
      <c r="F55" s="41">
        <v>0</v>
      </c>
      <c r="G55" s="42">
        <v>0</v>
      </c>
      <c r="H55" s="41">
        <f t="shared" si="0"/>
        <v>0</v>
      </c>
      <c r="I55" s="42"/>
      <c r="J55" s="42"/>
      <c r="K55" s="50"/>
    </row>
    <row r="56" spans="1:11" s="66" customFormat="1" x14ac:dyDescent="0.25">
      <c r="A56" s="7">
        <v>3073503</v>
      </c>
      <c r="B56" s="37" t="s">
        <v>336</v>
      </c>
      <c r="C56" s="38" t="s">
        <v>419</v>
      </c>
      <c r="D56" s="41"/>
      <c r="E56" s="75">
        <v>0</v>
      </c>
      <c r="F56" s="41">
        <v>0</v>
      </c>
      <c r="G56" s="42">
        <v>0</v>
      </c>
      <c r="H56" s="41">
        <f t="shared" si="0"/>
        <v>0</v>
      </c>
      <c r="I56" s="42"/>
      <c r="J56" s="42"/>
      <c r="K56" s="50"/>
    </row>
    <row r="57" spans="1:11" s="66" customFormat="1" x14ac:dyDescent="0.25">
      <c r="A57" s="7">
        <v>3073504</v>
      </c>
      <c r="B57" s="37" t="s">
        <v>344</v>
      </c>
      <c r="C57" s="38" t="s">
        <v>419</v>
      </c>
      <c r="D57" s="41"/>
      <c r="E57" s="75">
        <v>0</v>
      </c>
      <c r="F57" s="41">
        <v>0</v>
      </c>
      <c r="G57" s="42">
        <v>0</v>
      </c>
      <c r="H57" s="41">
        <f t="shared" si="0"/>
        <v>0</v>
      </c>
      <c r="I57" s="42"/>
      <c r="J57" s="42"/>
      <c r="K57" s="50"/>
    </row>
    <row r="58" spans="1:11" s="66" customFormat="1" x14ac:dyDescent="0.25">
      <c r="A58" s="7">
        <v>3073505</v>
      </c>
      <c r="B58" s="37" t="s">
        <v>342</v>
      </c>
      <c r="C58" s="38" t="s">
        <v>423</v>
      </c>
      <c r="D58" s="41"/>
      <c r="E58" s="75">
        <v>0</v>
      </c>
      <c r="F58" s="41">
        <v>0</v>
      </c>
      <c r="G58" s="42">
        <v>0</v>
      </c>
      <c r="H58" s="41">
        <f t="shared" si="0"/>
        <v>0</v>
      </c>
      <c r="I58" s="42"/>
      <c r="J58" s="42"/>
      <c r="K58" s="50"/>
    </row>
    <row r="59" spans="1:11" s="66" customFormat="1" x14ac:dyDescent="0.25">
      <c r="A59" s="7">
        <v>3073506</v>
      </c>
      <c r="B59" s="37" t="s">
        <v>343</v>
      </c>
      <c r="C59" s="38" t="s">
        <v>0</v>
      </c>
      <c r="D59" s="41"/>
      <c r="E59" s="75">
        <v>0</v>
      </c>
      <c r="F59" s="41">
        <v>0</v>
      </c>
      <c r="G59" s="42">
        <v>0</v>
      </c>
      <c r="H59" s="41">
        <f t="shared" si="0"/>
        <v>0</v>
      </c>
      <c r="I59" s="42"/>
      <c r="J59" s="42"/>
      <c r="K59" s="50"/>
    </row>
    <row r="60" spans="1:11" s="66" customFormat="1" x14ac:dyDescent="0.25">
      <c r="A60" s="7">
        <v>3073507</v>
      </c>
      <c r="B60" s="37" t="s">
        <v>346</v>
      </c>
      <c r="C60" s="38" t="s">
        <v>0</v>
      </c>
      <c r="D60" s="41"/>
      <c r="E60" s="75">
        <v>30</v>
      </c>
      <c r="F60" s="41">
        <v>60100</v>
      </c>
      <c r="G60" s="42">
        <v>60100</v>
      </c>
      <c r="H60" s="41">
        <f t="shared" si="0"/>
        <v>60100</v>
      </c>
      <c r="I60" s="42"/>
      <c r="J60" s="42"/>
      <c r="K60" s="50"/>
    </row>
    <row r="61" spans="1:11" s="66" customFormat="1" x14ac:dyDescent="0.25">
      <c r="A61" s="7">
        <v>3073508</v>
      </c>
      <c r="B61" s="37" t="s">
        <v>348</v>
      </c>
      <c r="C61" s="38" t="s">
        <v>419</v>
      </c>
      <c r="D61" s="41"/>
      <c r="E61" s="75">
        <v>30</v>
      </c>
      <c r="F61" s="41">
        <v>60100</v>
      </c>
      <c r="G61" s="42">
        <v>60100</v>
      </c>
      <c r="H61" s="41">
        <f t="shared" si="0"/>
        <v>60100</v>
      </c>
      <c r="I61" s="42"/>
      <c r="J61" s="42"/>
      <c r="K61" s="50"/>
    </row>
    <row r="62" spans="1:11" s="66" customFormat="1" x14ac:dyDescent="0.25">
      <c r="A62" s="7">
        <v>3073509</v>
      </c>
      <c r="B62" s="37" t="s">
        <v>349</v>
      </c>
      <c r="C62" s="38" t="s">
        <v>416</v>
      </c>
      <c r="D62" s="41"/>
      <c r="E62" s="75">
        <v>0</v>
      </c>
      <c r="F62" s="41">
        <v>0</v>
      </c>
      <c r="G62" s="42">
        <v>0</v>
      </c>
      <c r="H62" s="41">
        <f t="shared" si="0"/>
        <v>0</v>
      </c>
      <c r="I62" s="42"/>
      <c r="J62" s="42"/>
      <c r="K62" s="50"/>
    </row>
    <row r="63" spans="1:11" s="66" customFormat="1" x14ac:dyDescent="0.25">
      <c r="A63" s="7">
        <v>3073510</v>
      </c>
      <c r="B63" s="37" t="s">
        <v>310</v>
      </c>
      <c r="C63" s="38" t="s">
        <v>419</v>
      </c>
      <c r="D63" s="41"/>
      <c r="E63" s="75">
        <v>0</v>
      </c>
      <c r="F63" s="41">
        <v>0</v>
      </c>
      <c r="G63" s="42">
        <v>0</v>
      </c>
      <c r="H63" s="41">
        <f t="shared" si="0"/>
        <v>0</v>
      </c>
      <c r="I63" s="42"/>
      <c r="J63" s="42"/>
      <c r="K63" s="50"/>
    </row>
    <row r="64" spans="1:11" s="66" customFormat="1" x14ac:dyDescent="0.25">
      <c r="A64" s="7">
        <v>3073511</v>
      </c>
      <c r="B64" s="37" t="s">
        <v>338</v>
      </c>
      <c r="C64" s="38" t="s">
        <v>419</v>
      </c>
      <c r="D64" s="41"/>
      <c r="E64" s="75">
        <v>0</v>
      </c>
      <c r="F64" s="41">
        <v>0</v>
      </c>
      <c r="G64" s="42">
        <v>0</v>
      </c>
      <c r="H64" s="41">
        <f t="shared" si="0"/>
        <v>0</v>
      </c>
      <c r="I64" s="42"/>
      <c r="J64" s="42"/>
      <c r="K64" s="50"/>
    </row>
    <row r="65" spans="1:13" s="66" customFormat="1" x14ac:dyDescent="0.25">
      <c r="A65" s="7">
        <v>3073512</v>
      </c>
      <c r="B65" s="37" t="s">
        <v>330</v>
      </c>
      <c r="C65" s="38" t="s">
        <v>422</v>
      </c>
      <c r="D65" s="41"/>
      <c r="E65" s="75">
        <v>0</v>
      </c>
      <c r="F65" s="41">
        <v>0</v>
      </c>
      <c r="G65" s="42">
        <v>0</v>
      </c>
      <c r="H65" s="41">
        <f t="shared" si="0"/>
        <v>0</v>
      </c>
      <c r="I65" s="42"/>
      <c r="J65" s="42"/>
      <c r="K65" s="50"/>
    </row>
    <row r="66" spans="1:13" s="66" customFormat="1" x14ac:dyDescent="0.25">
      <c r="A66" s="7">
        <v>3073513</v>
      </c>
      <c r="B66" s="37" t="s">
        <v>298</v>
      </c>
      <c r="C66" s="38" t="s">
        <v>0</v>
      </c>
      <c r="D66" s="41"/>
      <c r="E66" s="75">
        <v>30</v>
      </c>
      <c r="F66" s="41">
        <v>60100</v>
      </c>
      <c r="G66" s="42">
        <v>60100</v>
      </c>
      <c r="H66" s="41">
        <f t="shared" si="0"/>
        <v>60100</v>
      </c>
      <c r="I66" s="42"/>
      <c r="J66" s="42"/>
      <c r="K66" s="50"/>
    </row>
    <row r="67" spans="1:13" s="66" customFormat="1" x14ac:dyDescent="0.25">
      <c r="A67" s="7">
        <v>3075201</v>
      </c>
      <c r="B67" s="37" t="s">
        <v>359</v>
      </c>
      <c r="C67" s="38" t="s">
        <v>419</v>
      </c>
      <c r="D67" s="41"/>
      <c r="E67" s="75">
        <v>0</v>
      </c>
      <c r="F67" s="41">
        <v>0</v>
      </c>
      <c r="G67" s="42">
        <v>0</v>
      </c>
      <c r="H67" s="41">
        <f t="shared" si="0"/>
        <v>0</v>
      </c>
      <c r="I67" s="42"/>
      <c r="J67" s="42"/>
      <c r="K67" s="50"/>
    </row>
    <row r="68" spans="1:13" s="66" customFormat="1" x14ac:dyDescent="0.25">
      <c r="A68" s="7">
        <v>3075202</v>
      </c>
      <c r="B68" s="37" t="s">
        <v>305</v>
      </c>
      <c r="C68" s="38" t="s">
        <v>422</v>
      </c>
      <c r="D68" s="41"/>
      <c r="E68" s="75">
        <v>17</v>
      </c>
      <c r="F68" s="41">
        <v>34100</v>
      </c>
      <c r="G68" s="42">
        <v>34100</v>
      </c>
      <c r="H68" s="41">
        <f t="shared" si="0"/>
        <v>34100</v>
      </c>
      <c r="I68" s="42"/>
      <c r="J68" s="42"/>
      <c r="K68" s="50"/>
    </row>
    <row r="69" spans="1:13" s="66" customFormat="1" x14ac:dyDescent="0.25">
      <c r="A69" s="7">
        <v>3075203</v>
      </c>
      <c r="B69" s="37" t="s">
        <v>304</v>
      </c>
      <c r="C69" s="38" t="s">
        <v>422</v>
      </c>
      <c r="D69" s="41"/>
      <c r="E69" s="75">
        <v>0</v>
      </c>
      <c r="F69" s="41">
        <v>0</v>
      </c>
      <c r="G69" s="42">
        <v>0</v>
      </c>
      <c r="H69" s="41">
        <f t="shared" si="0"/>
        <v>0</v>
      </c>
      <c r="I69" s="42"/>
      <c r="J69" s="42"/>
      <c r="K69" s="50"/>
    </row>
    <row r="70" spans="1:13" s="66" customFormat="1" x14ac:dyDescent="0.25">
      <c r="A70" s="35"/>
      <c r="B70" s="35" t="s">
        <v>424</v>
      </c>
      <c r="C70" s="35"/>
      <c r="D70" s="35">
        <f t="shared" ref="D70:J70" si="1">SUM(D7:D69)</f>
        <v>45000</v>
      </c>
      <c r="E70" s="76">
        <f t="shared" si="1"/>
        <v>482</v>
      </c>
      <c r="F70" s="35">
        <f t="shared" si="1"/>
        <v>965800</v>
      </c>
      <c r="G70" s="35">
        <f t="shared" si="1"/>
        <v>1010800</v>
      </c>
      <c r="H70" s="35">
        <f t="shared" si="1"/>
        <v>905600</v>
      </c>
      <c r="I70" s="35">
        <f t="shared" si="1"/>
        <v>0</v>
      </c>
      <c r="J70" s="35">
        <f t="shared" si="1"/>
        <v>0</v>
      </c>
    </row>
    <row r="71" spans="1:13" ht="20.25" customHeight="1" x14ac:dyDescent="0.2"/>
    <row r="72" spans="1:13" ht="15.75" x14ac:dyDescent="0.25">
      <c r="H72" s="238" t="s">
        <v>430</v>
      </c>
      <c r="I72" s="239"/>
      <c r="J72" s="240"/>
    </row>
    <row r="73" spans="1:13" s="65" customFormat="1" ht="45" x14ac:dyDescent="0.25">
      <c r="A73" s="28" t="s">
        <v>409</v>
      </c>
      <c r="B73" s="28" t="s">
        <v>425</v>
      </c>
      <c r="C73" s="28"/>
      <c r="D73" s="28" t="s">
        <v>411</v>
      </c>
      <c r="E73" s="28" t="s">
        <v>412</v>
      </c>
      <c r="F73" s="28" t="s">
        <v>121</v>
      </c>
      <c r="G73" s="28" t="s">
        <v>122</v>
      </c>
      <c r="H73" s="28" t="s">
        <v>364</v>
      </c>
      <c r="I73" s="28" t="s">
        <v>414</v>
      </c>
      <c r="J73" s="28" t="s">
        <v>415</v>
      </c>
      <c r="K73" s="28"/>
    </row>
    <row r="74" spans="1:13" s="66" customFormat="1" x14ac:dyDescent="0.25">
      <c r="A74" s="7">
        <v>3074020</v>
      </c>
      <c r="B74" s="37" t="s">
        <v>355</v>
      </c>
      <c r="C74" s="38"/>
      <c r="D74" s="41"/>
      <c r="E74" s="75">
        <v>0</v>
      </c>
      <c r="F74" s="41">
        <f>ROUNDUP(E74*2625,-2)</f>
        <v>0</v>
      </c>
      <c r="G74" s="42">
        <f t="shared" ref="G74:G82" si="2">D74+F74</f>
        <v>0</v>
      </c>
      <c r="H74" s="41"/>
      <c r="I74" s="42"/>
      <c r="J74" s="42"/>
      <c r="K74" s="50"/>
    </row>
    <row r="75" spans="1:13" s="66" customFormat="1" x14ac:dyDescent="0.25">
      <c r="A75" s="7">
        <v>3074030</v>
      </c>
      <c r="B75" s="43" t="s">
        <v>303</v>
      </c>
      <c r="C75" s="38"/>
      <c r="D75" s="41"/>
      <c r="E75" s="75">
        <v>0</v>
      </c>
      <c r="F75" s="41">
        <f t="shared" ref="F75:F82" si="3">ROUNDUP(E75*2625,-2)</f>
        <v>0</v>
      </c>
      <c r="G75" s="42">
        <f t="shared" si="2"/>
        <v>0</v>
      </c>
      <c r="H75" s="41"/>
      <c r="I75" s="42"/>
      <c r="J75" s="42"/>
      <c r="K75" s="50"/>
      <c r="L75" s="65"/>
      <c r="M75" s="69"/>
    </row>
    <row r="76" spans="1:13" s="66" customFormat="1" x14ac:dyDescent="0.25">
      <c r="A76" s="7">
        <v>3074035</v>
      </c>
      <c r="B76" s="43" t="s">
        <v>291</v>
      </c>
      <c r="C76" s="38"/>
      <c r="D76" s="41"/>
      <c r="E76" s="75">
        <v>0</v>
      </c>
      <c r="F76" s="41">
        <f t="shared" si="3"/>
        <v>0</v>
      </c>
      <c r="G76" s="42">
        <f t="shared" si="2"/>
        <v>0</v>
      </c>
      <c r="H76" s="41"/>
      <c r="I76" s="42"/>
      <c r="J76" s="42"/>
      <c r="K76" s="50"/>
    </row>
    <row r="77" spans="1:13" s="66" customFormat="1" x14ac:dyDescent="0.25">
      <c r="A77" s="7">
        <v>3074036</v>
      </c>
      <c r="B77" s="43" t="s">
        <v>312</v>
      </c>
      <c r="C77" s="38"/>
      <c r="D77" s="41">
        <v>15000</v>
      </c>
      <c r="E77" s="75">
        <v>60</v>
      </c>
      <c r="F77" s="41">
        <f t="shared" si="3"/>
        <v>157500</v>
      </c>
      <c r="G77" s="42">
        <f t="shared" si="2"/>
        <v>172500</v>
      </c>
      <c r="H77" s="41">
        <f>G77</f>
        <v>172500</v>
      </c>
      <c r="I77" s="42"/>
      <c r="J77" s="42"/>
      <c r="K77" s="50"/>
    </row>
    <row r="78" spans="1:13" s="66" customFormat="1" x14ac:dyDescent="0.25">
      <c r="A78" s="7">
        <v>3074603</v>
      </c>
      <c r="B78" s="43" t="s">
        <v>297</v>
      </c>
      <c r="C78" s="38"/>
      <c r="D78" s="41"/>
      <c r="E78" s="75">
        <v>0</v>
      </c>
      <c r="F78" s="41">
        <f t="shared" si="3"/>
        <v>0</v>
      </c>
      <c r="G78" s="42">
        <f t="shared" si="2"/>
        <v>0</v>
      </c>
      <c r="H78" s="41"/>
      <c r="I78" s="42"/>
      <c r="J78" s="42"/>
      <c r="K78" s="50"/>
    </row>
    <row r="79" spans="1:13" s="66" customFormat="1" x14ac:dyDescent="0.25">
      <c r="A79" s="7">
        <v>3075400</v>
      </c>
      <c r="B79" s="43" t="s">
        <v>296</v>
      </c>
      <c r="C79" s="38"/>
      <c r="D79" s="41">
        <v>15000</v>
      </c>
      <c r="E79" s="75">
        <v>60</v>
      </c>
      <c r="F79" s="41">
        <f t="shared" si="3"/>
        <v>157500</v>
      </c>
      <c r="G79" s="42">
        <f t="shared" si="2"/>
        <v>172500</v>
      </c>
      <c r="H79" s="41">
        <f>G79</f>
        <v>172500</v>
      </c>
      <c r="I79" s="42"/>
      <c r="J79" s="42"/>
      <c r="K79" s="50" t="s">
        <v>462</v>
      </c>
    </row>
    <row r="80" spans="1:13" s="66" customFormat="1" x14ac:dyDescent="0.25">
      <c r="A80" s="7">
        <v>3075401</v>
      </c>
      <c r="B80" s="43" t="s">
        <v>317</v>
      </c>
      <c r="C80" s="38"/>
      <c r="D80" s="41"/>
      <c r="E80" s="75">
        <v>0</v>
      </c>
      <c r="F80" s="41">
        <f t="shared" si="3"/>
        <v>0</v>
      </c>
      <c r="G80" s="42">
        <f t="shared" si="2"/>
        <v>0</v>
      </c>
      <c r="H80" s="41"/>
      <c r="I80" s="42"/>
      <c r="J80" s="42"/>
      <c r="K80" s="50"/>
    </row>
    <row r="81" spans="1:11" s="66" customFormat="1" x14ac:dyDescent="0.25">
      <c r="A81" s="7">
        <v>3075402</v>
      </c>
      <c r="B81" s="43" t="s">
        <v>311</v>
      </c>
      <c r="C81" s="38"/>
      <c r="D81" s="41"/>
      <c r="E81" s="75">
        <v>0</v>
      </c>
      <c r="F81" s="41">
        <f t="shared" si="3"/>
        <v>0</v>
      </c>
      <c r="G81" s="42">
        <f t="shared" si="2"/>
        <v>0</v>
      </c>
      <c r="H81" s="41"/>
      <c r="I81" s="42"/>
      <c r="J81" s="42"/>
      <c r="K81" s="50"/>
    </row>
    <row r="82" spans="1:11" s="66" customFormat="1" x14ac:dyDescent="0.25">
      <c r="A82" s="7">
        <v>3075404</v>
      </c>
      <c r="B82" s="43" t="s">
        <v>333</v>
      </c>
      <c r="C82" s="38"/>
      <c r="D82" s="41"/>
      <c r="E82" s="75">
        <v>0</v>
      </c>
      <c r="F82" s="41">
        <f t="shared" si="3"/>
        <v>0</v>
      </c>
      <c r="G82" s="42">
        <f t="shared" si="2"/>
        <v>0</v>
      </c>
      <c r="H82" s="41"/>
      <c r="I82" s="42"/>
      <c r="J82" s="42"/>
      <c r="K82" s="50"/>
    </row>
    <row r="83" spans="1:11" s="66" customFormat="1" x14ac:dyDescent="0.25">
      <c r="A83" s="35"/>
      <c r="B83" s="35" t="s">
        <v>426</v>
      </c>
      <c r="C83" s="35"/>
      <c r="D83" s="35">
        <f t="shared" ref="D83:J83" si="4">SUM(D74:D82)</f>
        <v>30000</v>
      </c>
      <c r="E83" s="76">
        <f t="shared" ref="E83" si="5">SUM(E74:E82)</f>
        <v>120</v>
      </c>
      <c r="F83" s="35">
        <f t="shared" si="4"/>
        <v>315000</v>
      </c>
      <c r="G83" s="35">
        <f t="shared" si="4"/>
        <v>345000</v>
      </c>
      <c r="H83" s="35">
        <f>SUM(H74:H82)</f>
        <v>345000</v>
      </c>
      <c r="I83" s="35">
        <f t="shared" si="4"/>
        <v>0</v>
      </c>
      <c r="J83" s="35">
        <f t="shared" si="4"/>
        <v>0</v>
      </c>
    </row>
    <row r="84" spans="1:11" s="66" customFormat="1" x14ac:dyDescent="0.25">
      <c r="E84" s="78"/>
      <c r="H84" s="72"/>
      <c r="K84" s="73"/>
    </row>
    <row r="85" spans="1:11" s="66" customFormat="1" x14ac:dyDescent="0.25">
      <c r="A85" s="35"/>
      <c r="B85" s="35" t="s">
        <v>427</v>
      </c>
      <c r="C85" s="35"/>
      <c r="D85" s="35">
        <f t="shared" ref="D85:J85" si="6">SUM(D70+D83)</f>
        <v>75000</v>
      </c>
      <c r="E85" s="76">
        <f t="shared" si="6"/>
        <v>602</v>
      </c>
      <c r="F85" s="35">
        <f t="shared" si="6"/>
        <v>1280800</v>
      </c>
      <c r="G85" s="35">
        <f t="shared" si="6"/>
        <v>1355800</v>
      </c>
      <c r="H85" s="35">
        <f t="shared" si="6"/>
        <v>1250600</v>
      </c>
      <c r="I85" s="35">
        <f t="shared" si="6"/>
        <v>0</v>
      </c>
      <c r="J85" s="35">
        <f t="shared" si="6"/>
        <v>0</v>
      </c>
    </row>
    <row r="87" spans="1:11" ht="20.25" customHeight="1" x14ac:dyDescent="0.2"/>
  </sheetData>
  <sheetProtection password="9D3C" sheet="1" objects="1" scenarios="1" autoFilter="0"/>
  <autoFilter ref="A6:M6"/>
  <mergeCells count="2">
    <mergeCell ref="H5:J5"/>
    <mergeCell ref="H72:J72"/>
  </mergeCells>
  <hyperlinks>
    <hyperlink ref="C3" r:id="rId1"/>
    <hyperlink ref="D3" r:id="rId2"/>
  </hyperlinks>
  <pageMargins left="0.23" right="0.27" top="0.5" bottom="0.75" header="0.3" footer="0.3"/>
  <pageSetup paperSize="9" scale="49" orientation="portrait" horizontalDpi="300" verticalDpi="3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97"/>
  <sheetViews>
    <sheetView workbookViewId="0">
      <pane xSplit="2" ySplit="14" topLeftCell="C84" activePane="bottomRight" state="frozen"/>
      <selection activeCell="D14" sqref="D14"/>
      <selection pane="topRight" activeCell="D14" sqref="D14"/>
      <selection pane="bottomLeft" activeCell="D14" sqref="D14"/>
      <selection pane="bottomRight" activeCell="D31" sqref="D31"/>
    </sheetView>
  </sheetViews>
  <sheetFormatPr defaultColWidth="8.85546875" defaultRowHeight="14.25" x14ac:dyDescent="0.2"/>
  <cols>
    <col min="1" max="1" width="9.85546875" style="144" bestFit="1" customWidth="1"/>
    <col min="2" max="2" width="47.42578125" style="143" bestFit="1" customWidth="1"/>
    <col min="3" max="3" width="11.28515625" style="142" bestFit="1" customWidth="1"/>
    <col min="4" max="4" width="12.28515625" style="141" bestFit="1" customWidth="1"/>
    <col min="5" max="5" width="12.140625" style="141" bestFit="1" customWidth="1"/>
    <col min="6" max="16384" width="8.85546875" style="141"/>
  </cols>
  <sheetData>
    <row r="1" spans="1:5" ht="23.25" x14ac:dyDescent="0.35">
      <c r="A1" s="81"/>
      <c r="B1" s="82" t="s">
        <v>428</v>
      </c>
      <c r="C1" s="153"/>
    </row>
    <row r="2" spans="1:5" ht="15" x14ac:dyDescent="0.25">
      <c r="A2" s="129" t="s">
        <v>510</v>
      </c>
      <c r="B2" s="66"/>
      <c r="C2" s="153"/>
    </row>
    <row r="3" spans="1:5" ht="15" x14ac:dyDescent="0.25">
      <c r="A3" s="129" t="s">
        <v>511</v>
      </c>
      <c r="B3" s="66"/>
      <c r="C3" s="153"/>
    </row>
    <row r="4" spans="1:5" ht="15" x14ac:dyDescent="0.25">
      <c r="A4" s="129" t="s">
        <v>512</v>
      </c>
      <c r="B4" s="66"/>
      <c r="C4" s="153"/>
    </row>
    <row r="5" spans="1:5" ht="15" x14ac:dyDescent="0.25">
      <c r="A5" s="129" t="s">
        <v>513</v>
      </c>
      <c r="B5" s="66"/>
      <c r="C5" s="153"/>
    </row>
    <row r="6" spans="1:5" x14ac:dyDescent="0.2">
      <c r="A6" s="128" t="s">
        <v>483</v>
      </c>
      <c r="B6" s="155" t="s">
        <v>479</v>
      </c>
      <c r="C6" s="54" t="s">
        <v>480</v>
      </c>
    </row>
    <row r="7" spans="1:5" x14ac:dyDescent="0.2">
      <c r="B7" s="154"/>
      <c r="C7" s="153"/>
    </row>
    <row r="8" spans="1:5" x14ac:dyDescent="0.2">
      <c r="B8" s="154"/>
      <c r="C8" s="153"/>
    </row>
    <row r="9" spans="1:5" ht="15" x14ac:dyDescent="0.2">
      <c r="B9" s="154"/>
      <c r="C9" s="150" t="s">
        <v>507</v>
      </c>
      <c r="D9" s="149">
        <f>920000/C12</f>
        <v>20.97248501151207</v>
      </c>
    </row>
    <row r="10" spans="1:5" x14ac:dyDescent="0.2">
      <c r="B10" s="154"/>
      <c r="C10" s="153"/>
    </row>
    <row r="11" spans="1:5" ht="28.5" x14ac:dyDescent="0.2">
      <c r="A11" s="151" t="s">
        <v>3</v>
      </c>
      <c r="B11" s="152" t="s">
        <v>4</v>
      </c>
      <c r="C11" s="151" t="s">
        <v>506</v>
      </c>
      <c r="D11" s="151" t="s">
        <v>514</v>
      </c>
      <c r="E11" s="151" t="s">
        <v>505</v>
      </c>
    </row>
    <row r="12" spans="1:5" ht="15" x14ac:dyDescent="0.2">
      <c r="A12" s="241" t="s">
        <v>122</v>
      </c>
      <c r="B12" s="242"/>
      <c r="C12" s="47">
        <f>SUM(C15:C97)</f>
        <v>43867</v>
      </c>
      <c r="D12" s="157">
        <f>SUM(D15:D97)</f>
        <v>612176.35124353156</v>
      </c>
    </row>
    <row r="13" spans="1:5" ht="15" x14ac:dyDescent="0.2">
      <c r="A13" s="241" t="s">
        <v>6</v>
      </c>
      <c r="B13" s="242"/>
      <c r="C13" s="47">
        <f>SUM(C15:C76)+C89+C90+C91</f>
        <v>29355</v>
      </c>
      <c r="D13" s="157">
        <f>SUM(D15:D76)+D89+D90+D91</f>
        <v>307823.64875646844</v>
      </c>
      <c r="E13" s="157">
        <f>920000-D12</f>
        <v>307823.64875646844</v>
      </c>
    </row>
    <row r="14" spans="1:5" ht="15" x14ac:dyDescent="0.2">
      <c r="A14" s="241" t="s">
        <v>139</v>
      </c>
      <c r="B14" s="242"/>
      <c r="C14" s="47">
        <f>C12-C13</f>
        <v>14512</v>
      </c>
      <c r="D14" s="157">
        <f>D12-D13</f>
        <v>304352.70248706313</v>
      </c>
    </row>
    <row r="15" spans="1:5" x14ac:dyDescent="0.2">
      <c r="A15" s="147">
        <v>3072000</v>
      </c>
      <c r="B15" s="146" t="s">
        <v>5</v>
      </c>
      <c r="C15" s="145"/>
      <c r="D15" s="148"/>
    </row>
    <row r="16" spans="1:5" x14ac:dyDescent="0.2">
      <c r="A16" s="147">
        <v>3072005</v>
      </c>
      <c r="B16" s="146" t="s">
        <v>7</v>
      </c>
      <c r="C16" s="145">
        <v>378</v>
      </c>
      <c r="D16" s="156">
        <f t="shared" ref="D16:D47" si="0">$D$9*C16/2</f>
        <v>3963.7996671757815</v>
      </c>
      <c r="E16" s="158"/>
    </row>
    <row r="17" spans="1:5" x14ac:dyDescent="0.2">
      <c r="A17" s="147">
        <v>3072006</v>
      </c>
      <c r="B17" s="146" t="s">
        <v>8</v>
      </c>
      <c r="C17" s="145">
        <v>253</v>
      </c>
      <c r="D17" s="156">
        <f t="shared" si="0"/>
        <v>2653.019353956277</v>
      </c>
      <c r="E17" s="158"/>
    </row>
    <row r="18" spans="1:5" x14ac:dyDescent="0.2">
      <c r="A18" s="147">
        <v>3072022</v>
      </c>
      <c r="B18" s="146" t="s">
        <v>9</v>
      </c>
      <c r="C18" s="145">
        <v>289</v>
      </c>
      <c r="D18" s="156">
        <f t="shared" si="0"/>
        <v>3030.5240841634941</v>
      </c>
      <c r="E18" s="158"/>
    </row>
    <row r="19" spans="1:5" x14ac:dyDescent="0.2">
      <c r="A19" s="147">
        <v>3072033</v>
      </c>
      <c r="B19" s="146" t="s">
        <v>10</v>
      </c>
      <c r="C19" s="145">
        <v>403</v>
      </c>
      <c r="D19" s="156">
        <f t="shared" si="0"/>
        <v>4225.9557298196823</v>
      </c>
      <c r="E19" s="158"/>
    </row>
    <row r="20" spans="1:5" x14ac:dyDescent="0.2">
      <c r="A20" s="147">
        <v>3072046</v>
      </c>
      <c r="B20" s="146" t="s">
        <v>11</v>
      </c>
      <c r="C20" s="145">
        <v>620</v>
      </c>
      <c r="D20" s="156">
        <f t="shared" si="0"/>
        <v>6501.4703535687422</v>
      </c>
      <c r="E20" s="158"/>
    </row>
    <row r="21" spans="1:5" x14ac:dyDescent="0.2">
      <c r="A21" s="147">
        <v>3072058</v>
      </c>
      <c r="B21" s="146" t="s">
        <v>12</v>
      </c>
      <c r="C21" s="145">
        <v>359</v>
      </c>
      <c r="D21" s="156">
        <f t="shared" si="0"/>
        <v>3764.5610595664166</v>
      </c>
      <c r="E21" s="158"/>
    </row>
    <row r="22" spans="1:5" x14ac:dyDescent="0.2">
      <c r="A22" s="147">
        <v>3072059</v>
      </c>
      <c r="B22" s="146" t="s">
        <v>13</v>
      </c>
      <c r="C22" s="145">
        <v>431</v>
      </c>
      <c r="D22" s="156">
        <f t="shared" si="0"/>
        <v>4519.5705199808508</v>
      </c>
      <c r="E22" s="158"/>
    </row>
    <row r="23" spans="1:5" x14ac:dyDescent="0.2">
      <c r="A23" s="147">
        <v>3072067</v>
      </c>
      <c r="B23" s="146" t="s">
        <v>14</v>
      </c>
      <c r="C23" s="145">
        <v>348</v>
      </c>
      <c r="D23" s="156">
        <f t="shared" si="0"/>
        <v>3649.2123920031004</v>
      </c>
      <c r="E23" s="158"/>
    </row>
    <row r="24" spans="1:5" x14ac:dyDescent="0.2">
      <c r="A24" s="147">
        <v>3072071</v>
      </c>
      <c r="B24" s="146" t="s">
        <v>15</v>
      </c>
      <c r="C24" s="145">
        <v>569</v>
      </c>
      <c r="D24" s="156">
        <f t="shared" si="0"/>
        <v>5966.6719857751841</v>
      </c>
      <c r="E24" s="158"/>
    </row>
    <row r="25" spans="1:5" x14ac:dyDescent="0.2">
      <c r="A25" s="147">
        <v>3072076</v>
      </c>
      <c r="B25" s="146" t="s">
        <v>16</v>
      </c>
      <c r="C25" s="145">
        <v>342</v>
      </c>
      <c r="D25" s="156">
        <f t="shared" si="0"/>
        <v>3586.2949369685639</v>
      </c>
      <c r="E25" s="158"/>
    </row>
    <row r="26" spans="1:5" x14ac:dyDescent="0.2">
      <c r="A26" s="147">
        <v>3072083</v>
      </c>
      <c r="B26" s="146" t="s">
        <v>17</v>
      </c>
      <c r="C26" s="145">
        <v>257</v>
      </c>
      <c r="D26" s="156">
        <f t="shared" si="0"/>
        <v>2694.9643239793008</v>
      </c>
      <c r="E26" s="158"/>
    </row>
    <row r="27" spans="1:5" x14ac:dyDescent="0.2">
      <c r="A27" s="147">
        <v>3072088</v>
      </c>
      <c r="B27" s="146" t="s">
        <v>18</v>
      </c>
      <c r="C27" s="145">
        <v>387</v>
      </c>
      <c r="D27" s="156">
        <f t="shared" si="0"/>
        <v>4058.1758497275855</v>
      </c>
      <c r="E27" s="158"/>
    </row>
    <row r="28" spans="1:5" x14ac:dyDescent="0.2">
      <c r="A28" s="147">
        <v>3072092</v>
      </c>
      <c r="B28" s="146" t="s">
        <v>19</v>
      </c>
      <c r="C28" s="145">
        <v>413</v>
      </c>
      <c r="D28" s="156">
        <f t="shared" si="0"/>
        <v>4330.8181548772427</v>
      </c>
      <c r="E28" s="158"/>
    </row>
    <row r="29" spans="1:5" x14ac:dyDescent="0.2">
      <c r="A29" s="147">
        <v>3072094</v>
      </c>
      <c r="B29" s="146" t="s">
        <v>20</v>
      </c>
      <c r="C29" s="145">
        <v>337</v>
      </c>
      <c r="D29" s="156">
        <f t="shared" si="0"/>
        <v>3533.8637244397837</v>
      </c>
      <c r="E29" s="158"/>
    </row>
    <row r="30" spans="1:5" x14ac:dyDescent="0.2">
      <c r="A30" s="147">
        <v>3072115</v>
      </c>
      <c r="B30" s="146" t="s">
        <v>21</v>
      </c>
      <c r="C30" s="145">
        <v>416</v>
      </c>
      <c r="D30" s="156">
        <f t="shared" si="0"/>
        <v>4362.2768823945107</v>
      </c>
      <c r="E30" s="158"/>
    </row>
    <row r="31" spans="1:5" x14ac:dyDescent="0.2">
      <c r="A31" s="147">
        <v>3072121</v>
      </c>
      <c r="B31" s="146" t="s">
        <v>22</v>
      </c>
      <c r="C31" s="145">
        <v>600</v>
      </c>
      <c r="D31" s="156">
        <f t="shared" si="0"/>
        <v>6291.7455034536215</v>
      </c>
      <c r="E31" s="158"/>
    </row>
    <row r="32" spans="1:5" x14ac:dyDescent="0.2">
      <c r="A32" s="147">
        <v>3072125</v>
      </c>
      <c r="B32" s="146" t="s">
        <v>23</v>
      </c>
      <c r="C32" s="145">
        <v>521</v>
      </c>
      <c r="D32" s="156">
        <f t="shared" si="0"/>
        <v>5463.332345498894</v>
      </c>
      <c r="E32" s="158"/>
    </row>
    <row r="33" spans="1:5" x14ac:dyDescent="0.2">
      <c r="A33" s="147">
        <v>3072150</v>
      </c>
      <c r="B33" s="146" t="s">
        <v>24</v>
      </c>
      <c r="C33" s="145">
        <v>417</v>
      </c>
      <c r="D33" s="156">
        <f t="shared" si="0"/>
        <v>4372.763124900267</v>
      </c>
      <c r="E33" s="158"/>
    </row>
    <row r="34" spans="1:5" x14ac:dyDescent="0.2">
      <c r="A34" s="147">
        <v>3072151</v>
      </c>
      <c r="B34" s="146" t="s">
        <v>25</v>
      </c>
      <c r="C34" s="145">
        <v>626</v>
      </c>
      <c r="D34" s="156">
        <f t="shared" si="0"/>
        <v>6564.3878086032782</v>
      </c>
      <c r="E34" s="158"/>
    </row>
    <row r="35" spans="1:5" x14ac:dyDescent="0.2">
      <c r="A35" s="147">
        <v>3072153</v>
      </c>
      <c r="B35" s="146" t="s">
        <v>26</v>
      </c>
      <c r="C35" s="145">
        <v>398</v>
      </c>
      <c r="D35" s="156">
        <f t="shared" si="0"/>
        <v>4173.5245172909017</v>
      </c>
      <c r="E35" s="158"/>
    </row>
    <row r="36" spans="1:5" x14ac:dyDescent="0.2">
      <c r="A36" s="147">
        <v>3072154</v>
      </c>
      <c r="B36" s="146" t="s">
        <v>27</v>
      </c>
      <c r="C36" s="145">
        <v>453</v>
      </c>
      <c r="D36" s="156">
        <f t="shared" si="0"/>
        <v>4750.2678551074841</v>
      </c>
      <c r="E36" s="158"/>
    </row>
    <row r="37" spans="1:5" x14ac:dyDescent="0.2">
      <c r="A37" s="147">
        <v>3072161</v>
      </c>
      <c r="B37" s="146" t="s">
        <v>28</v>
      </c>
      <c r="C37" s="145">
        <v>206</v>
      </c>
      <c r="D37" s="156">
        <f t="shared" si="0"/>
        <v>2160.1659561857432</v>
      </c>
      <c r="E37" s="158"/>
    </row>
    <row r="38" spans="1:5" x14ac:dyDescent="0.2">
      <c r="A38" s="147">
        <v>3072162</v>
      </c>
      <c r="B38" s="146" t="s">
        <v>29</v>
      </c>
      <c r="C38" s="145">
        <v>418</v>
      </c>
      <c r="D38" s="156">
        <f t="shared" si="0"/>
        <v>4383.2493674060224</v>
      </c>
      <c r="E38" s="158"/>
    </row>
    <row r="39" spans="1:5" x14ac:dyDescent="0.2">
      <c r="A39" s="147">
        <v>3072163</v>
      </c>
      <c r="B39" s="146" t="s">
        <v>30</v>
      </c>
      <c r="C39" s="145">
        <v>406</v>
      </c>
      <c r="D39" s="156">
        <f t="shared" si="0"/>
        <v>4257.4144573369504</v>
      </c>
      <c r="E39" s="158"/>
    </row>
    <row r="40" spans="1:5" x14ac:dyDescent="0.2">
      <c r="A40" s="147">
        <v>3072164</v>
      </c>
      <c r="B40" s="146" t="s">
        <v>31</v>
      </c>
      <c r="C40" s="145">
        <v>412</v>
      </c>
      <c r="D40" s="156">
        <f t="shared" si="0"/>
        <v>4320.3319123714864</v>
      </c>
      <c r="E40" s="158"/>
    </row>
    <row r="41" spans="1:5" x14ac:dyDescent="0.2">
      <c r="A41" s="147">
        <v>3072165</v>
      </c>
      <c r="B41" s="146" t="s">
        <v>32</v>
      </c>
      <c r="C41" s="145">
        <v>620</v>
      </c>
      <c r="D41" s="156">
        <f t="shared" si="0"/>
        <v>6501.4703535687422</v>
      </c>
      <c r="E41" s="158"/>
    </row>
    <row r="42" spans="1:5" x14ac:dyDescent="0.2">
      <c r="A42" s="147">
        <v>3072166</v>
      </c>
      <c r="B42" s="146" t="s">
        <v>33</v>
      </c>
      <c r="C42" s="145">
        <v>424</v>
      </c>
      <c r="D42" s="156">
        <f t="shared" si="0"/>
        <v>4446.1668224405585</v>
      </c>
      <c r="E42" s="158"/>
    </row>
    <row r="43" spans="1:5" x14ac:dyDescent="0.2">
      <c r="A43" s="147">
        <v>3072167</v>
      </c>
      <c r="B43" s="146" t="s">
        <v>34</v>
      </c>
      <c r="C43" s="145">
        <v>829</v>
      </c>
      <c r="D43" s="156">
        <f t="shared" si="0"/>
        <v>8693.0950372717525</v>
      </c>
      <c r="E43" s="158"/>
    </row>
    <row r="44" spans="1:5" x14ac:dyDescent="0.2">
      <c r="A44" s="147">
        <v>3072168</v>
      </c>
      <c r="B44" s="146" t="s">
        <v>35</v>
      </c>
      <c r="C44" s="145">
        <v>791</v>
      </c>
      <c r="D44" s="156">
        <f t="shared" si="0"/>
        <v>8294.6178220530237</v>
      </c>
      <c r="E44" s="158"/>
    </row>
    <row r="45" spans="1:5" x14ac:dyDescent="0.2">
      <c r="A45" s="147">
        <v>3072169</v>
      </c>
      <c r="B45" s="146" t="s">
        <v>36</v>
      </c>
      <c r="C45" s="145">
        <v>549</v>
      </c>
      <c r="D45" s="156">
        <f t="shared" si="0"/>
        <v>5756.9471356600634</v>
      </c>
      <c r="E45" s="158"/>
    </row>
    <row r="46" spans="1:5" x14ac:dyDescent="0.2">
      <c r="A46" s="147">
        <v>3072170</v>
      </c>
      <c r="B46" s="146" t="s">
        <v>37</v>
      </c>
      <c r="C46" s="145">
        <v>380</v>
      </c>
      <c r="D46" s="156">
        <f t="shared" si="0"/>
        <v>3984.7721521872932</v>
      </c>
      <c r="E46" s="158"/>
    </row>
    <row r="47" spans="1:5" x14ac:dyDescent="0.2">
      <c r="A47" s="147">
        <v>3072171</v>
      </c>
      <c r="B47" s="146" t="s">
        <v>38</v>
      </c>
      <c r="C47" s="145">
        <v>799</v>
      </c>
      <c r="D47" s="156">
        <f t="shared" si="0"/>
        <v>8378.5077620990724</v>
      </c>
      <c r="E47" s="158"/>
    </row>
    <row r="48" spans="1:5" x14ac:dyDescent="0.2">
      <c r="A48" s="147">
        <v>3072172</v>
      </c>
      <c r="B48" s="146" t="s">
        <v>39</v>
      </c>
      <c r="C48" s="145">
        <v>647</v>
      </c>
      <c r="D48" s="156">
        <f t="shared" ref="D48:D76" si="1">$D$9*C48/2</f>
        <v>6784.5989012241544</v>
      </c>
      <c r="E48" s="158"/>
    </row>
    <row r="49" spans="1:5" x14ac:dyDescent="0.2">
      <c r="A49" s="147">
        <v>3072173</v>
      </c>
      <c r="B49" s="146" t="s">
        <v>40</v>
      </c>
      <c r="C49" s="145">
        <v>607</v>
      </c>
      <c r="D49" s="156">
        <f t="shared" si="1"/>
        <v>6365.1492009939129</v>
      </c>
      <c r="E49" s="158"/>
    </row>
    <row r="50" spans="1:5" x14ac:dyDescent="0.2">
      <c r="A50" s="147">
        <v>3072174</v>
      </c>
      <c r="B50" s="146" t="s">
        <v>41</v>
      </c>
      <c r="C50" s="145">
        <v>625</v>
      </c>
      <c r="D50" s="156">
        <f t="shared" si="1"/>
        <v>6553.9015660975219</v>
      </c>
      <c r="E50" s="158"/>
    </row>
    <row r="51" spans="1:5" x14ac:dyDescent="0.2">
      <c r="A51" s="147">
        <v>3072175</v>
      </c>
      <c r="B51" s="146" t="s">
        <v>42</v>
      </c>
      <c r="C51" s="145">
        <v>471</v>
      </c>
      <c r="D51" s="156">
        <f t="shared" si="1"/>
        <v>4939.0202202110922</v>
      </c>
      <c r="E51" s="158"/>
    </row>
    <row r="52" spans="1:5" x14ac:dyDescent="0.2">
      <c r="A52" s="147">
        <v>3072176</v>
      </c>
      <c r="B52" s="146" t="s">
        <v>43</v>
      </c>
      <c r="C52" s="145">
        <v>414</v>
      </c>
      <c r="D52" s="156">
        <f t="shared" si="1"/>
        <v>4341.3043973829981</v>
      </c>
      <c r="E52" s="158"/>
    </row>
    <row r="53" spans="1:5" x14ac:dyDescent="0.2">
      <c r="A53" s="147">
        <v>3072177</v>
      </c>
      <c r="B53" s="146" t="s">
        <v>44</v>
      </c>
      <c r="C53" s="145">
        <v>548</v>
      </c>
      <c r="D53" s="156">
        <f t="shared" si="1"/>
        <v>5746.4608931543071</v>
      </c>
      <c r="E53" s="158"/>
    </row>
    <row r="54" spans="1:5" x14ac:dyDescent="0.2">
      <c r="A54" s="147">
        <v>3072178</v>
      </c>
      <c r="B54" s="146" t="s">
        <v>45</v>
      </c>
      <c r="C54" s="145">
        <v>217</v>
      </c>
      <c r="D54" s="156">
        <f t="shared" si="1"/>
        <v>2275.5146237490594</v>
      </c>
      <c r="E54" s="158"/>
    </row>
    <row r="55" spans="1:5" x14ac:dyDescent="0.2">
      <c r="A55" s="147">
        <v>3072179</v>
      </c>
      <c r="B55" s="146" t="s">
        <v>46</v>
      </c>
      <c r="C55" s="145">
        <v>376</v>
      </c>
      <c r="D55" s="156">
        <f t="shared" si="1"/>
        <v>3942.8271821642693</v>
      </c>
      <c r="E55" s="158"/>
    </row>
    <row r="56" spans="1:5" x14ac:dyDescent="0.2">
      <c r="A56" s="147">
        <v>3072180</v>
      </c>
      <c r="B56" s="146" t="s">
        <v>47</v>
      </c>
      <c r="C56" s="145">
        <v>629</v>
      </c>
      <c r="D56" s="156">
        <f t="shared" si="1"/>
        <v>6595.8465361205463</v>
      </c>
      <c r="E56" s="158"/>
    </row>
    <row r="57" spans="1:5" x14ac:dyDescent="0.2">
      <c r="A57" s="147">
        <v>3072181</v>
      </c>
      <c r="B57" s="146" t="s">
        <v>48</v>
      </c>
      <c r="C57" s="145">
        <v>413</v>
      </c>
      <c r="D57" s="156">
        <f t="shared" si="1"/>
        <v>4330.8181548772427</v>
      </c>
      <c r="E57" s="158"/>
    </row>
    <row r="58" spans="1:5" x14ac:dyDescent="0.2">
      <c r="A58" s="147">
        <v>3072182</v>
      </c>
      <c r="B58" s="146" t="s">
        <v>49</v>
      </c>
      <c r="C58" s="145">
        <v>629</v>
      </c>
      <c r="D58" s="156">
        <f t="shared" si="1"/>
        <v>6595.8465361205463</v>
      </c>
      <c r="E58" s="158"/>
    </row>
    <row r="59" spans="1:5" x14ac:dyDescent="0.2">
      <c r="A59" s="147">
        <v>3072183</v>
      </c>
      <c r="B59" s="146" t="s">
        <v>50</v>
      </c>
      <c r="C59" s="145">
        <v>402</v>
      </c>
      <c r="D59" s="156">
        <f t="shared" si="1"/>
        <v>4215.469487313926</v>
      </c>
      <c r="E59" s="158"/>
    </row>
    <row r="60" spans="1:5" x14ac:dyDescent="0.2">
      <c r="A60" s="147">
        <v>3072186</v>
      </c>
      <c r="B60" s="146" t="s">
        <v>51</v>
      </c>
      <c r="C60" s="145">
        <v>357</v>
      </c>
      <c r="D60" s="156">
        <f t="shared" si="1"/>
        <v>3743.5885745549044</v>
      </c>
      <c r="E60" s="158"/>
    </row>
    <row r="61" spans="1:5" x14ac:dyDescent="0.2">
      <c r="A61" s="147">
        <v>3072187</v>
      </c>
      <c r="B61" s="146" t="s">
        <v>52</v>
      </c>
      <c r="C61" s="145">
        <v>795</v>
      </c>
      <c r="D61" s="156">
        <f t="shared" si="1"/>
        <v>8336.5627920760471</v>
      </c>
      <c r="E61" s="158"/>
    </row>
    <row r="62" spans="1:5" x14ac:dyDescent="0.2">
      <c r="A62" s="147">
        <v>3073500</v>
      </c>
      <c r="B62" s="146" t="s">
        <v>53</v>
      </c>
      <c r="C62" s="145">
        <v>416</v>
      </c>
      <c r="D62" s="156">
        <f t="shared" si="1"/>
        <v>4362.2768823945107</v>
      </c>
      <c r="E62" s="158"/>
    </row>
    <row r="63" spans="1:5" x14ac:dyDescent="0.2">
      <c r="A63" s="147">
        <v>3073503</v>
      </c>
      <c r="B63" s="146" t="s">
        <v>54</v>
      </c>
      <c r="C63" s="145">
        <v>420</v>
      </c>
      <c r="D63" s="156">
        <f t="shared" si="1"/>
        <v>4404.221852417535</v>
      </c>
      <c r="E63" s="158"/>
    </row>
    <row r="64" spans="1:5" x14ac:dyDescent="0.2">
      <c r="A64" s="147">
        <v>3073504</v>
      </c>
      <c r="B64" s="146" t="s">
        <v>55</v>
      </c>
      <c r="C64" s="145">
        <v>412</v>
      </c>
      <c r="D64" s="156">
        <f t="shared" si="1"/>
        <v>4320.3319123714864</v>
      </c>
      <c r="E64" s="158"/>
    </row>
    <row r="65" spans="1:5" x14ac:dyDescent="0.2">
      <c r="A65" s="147">
        <v>3073505</v>
      </c>
      <c r="B65" s="146" t="s">
        <v>56</v>
      </c>
      <c r="C65" s="145">
        <v>210</v>
      </c>
      <c r="D65" s="156">
        <f t="shared" si="1"/>
        <v>2202.1109262087675</v>
      </c>
      <c r="E65" s="158"/>
    </row>
    <row r="66" spans="1:5" x14ac:dyDescent="0.2">
      <c r="A66" s="147">
        <v>3073506</v>
      </c>
      <c r="B66" s="146" t="s">
        <v>57</v>
      </c>
      <c r="C66" s="145">
        <v>617</v>
      </c>
      <c r="D66" s="156">
        <f t="shared" si="1"/>
        <v>6470.0116260514733</v>
      </c>
      <c r="E66" s="158"/>
    </row>
    <row r="67" spans="1:5" x14ac:dyDescent="0.2">
      <c r="A67" s="147">
        <v>3073507</v>
      </c>
      <c r="B67" s="146" t="s">
        <v>58</v>
      </c>
      <c r="C67" s="145">
        <v>558</v>
      </c>
      <c r="D67" s="156">
        <f t="shared" si="1"/>
        <v>5851.3233182118674</v>
      </c>
      <c r="E67" s="158"/>
    </row>
    <row r="68" spans="1:5" x14ac:dyDescent="0.2">
      <c r="A68" s="147">
        <v>3073508</v>
      </c>
      <c r="B68" s="146" t="s">
        <v>59</v>
      </c>
      <c r="C68" s="145">
        <v>578</v>
      </c>
      <c r="D68" s="156">
        <f t="shared" si="1"/>
        <v>6061.0481683269882</v>
      </c>
      <c r="E68" s="158"/>
    </row>
    <row r="69" spans="1:5" x14ac:dyDescent="0.2">
      <c r="A69" s="147">
        <v>3073509</v>
      </c>
      <c r="B69" s="146" t="s">
        <v>60</v>
      </c>
      <c r="C69" s="145">
        <v>446</v>
      </c>
      <c r="D69" s="156">
        <f t="shared" si="1"/>
        <v>4676.8641575671918</v>
      </c>
      <c r="E69" s="158"/>
    </row>
    <row r="70" spans="1:5" x14ac:dyDescent="0.2">
      <c r="A70" s="147">
        <v>3073510</v>
      </c>
      <c r="B70" s="146" t="s">
        <v>61</v>
      </c>
      <c r="C70" s="145">
        <v>418</v>
      </c>
      <c r="D70" s="156">
        <f t="shared" si="1"/>
        <v>4383.2493674060224</v>
      </c>
      <c r="E70" s="158"/>
    </row>
    <row r="71" spans="1:5" x14ac:dyDescent="0.2">
      <c r="A71" s="147">
        <v>3073511</v>
      </c>
      <c r="B71" s="146" t="s">
        <v>62</v>
      </c>
      <c r="C71" s="145">
        <v>210</v>
      </c>
      <c r="D71" s="156">
        <f t="shared" si="1"/>
        <v>2202.1109262087675</v>
      </c>
      <c r="E71" s="158"/>
    </row>
    <row r="72" spans="1:5" x14ac:dyDescent="0.2">
      <c r="A72" s="147">
        <v>3073512</v>
      </c>
      <c r="B72" s="146" t="s">
        <v>63</v>
      </c>
      <c r="C72" s="145">
        <v>411</v>
      </c>
      <c r="D72" s="156">
        <f t="shared" si="1"/>
        <v>4309.8456698657301</v>
      </c>
      <c r="E72" s="158"/>
    </row>
    <row r="73" spans="1:5" x14ac:dyDescent="0.2">
      <c r="A73" s="147">
        <v>3073513</v>
      </c>
      <c r="B73" s="146" t="s">
        <v>64</v>
      </c>
      <c r="C73" s="145">
        <v>776</v>
      </c>
      <c r="D73" s="156">
        <f t="shared" si="1"/>
        <v>8137.3241844666836</v>
      </c>
      <c r="E73" s="158"/>
    </row>
    <row r="74" spans="1:5" x14ac:dyDescent="0.2">
      <c r="A74" s="147">
        <v>3075201</v>
      </c>
      <c r="B74" s="146" t="s">
        <v>65</v>
      </c>
      <c r="C74" s="145">
        <v>286</v>
      </c>
      <c r="D74" s="156">
        <f t="shared" si="1"/>
        <v>2999.0653566462261</v>
      </c>
      <c r="E74" s="158"/>
    </row>
    <row r="75" spans="1:5" x14ac:dyDescent="0.2">
      <c r="A75" s="147">
        <v>3075202</v>
      </c>
      <c r="B75" s="146" t="s">
        <v>66</v>
      </c>
      <c r="C75" s="145">
        <v>450</v>
      </c>
      <c r="D75" s="156">
        <f t="shared" si="1"/>
        <v>4718.8091275902161</v>
      </c>
      <c r="E75" s="158"/>
    </row>
    <row r="76" spans="1:5" x14ac:dyDescent="0.2">
      <c r="A76" s="147">
        <v>3075203</v>
      </c>
      <c r="B76" s="146" t="s">
        <v>67</v>
      </c>
      <c r="C76" s="145">
        <v>312</v>
      </c>
      <c r="D76" s="156">
        <f t="shared" si="1"/>
        <v>3271.7076617958828</v>
      </c>
      <c r="E76" s="158"/>
    </row>
    <row r="77" spans="1:5" x14ac:dyDescent="0.2">
      <c r="A77" s="147">
        <v>3074020</v>
      </c>
      <c r="B77" s="146" t="s">
        <v>68</v>
      </c>
      <c r="C77" s="145">
        <v>1054</v>
      </c>
      <c r="D77" s="156">
        <f t="shared" ref="D77:D85" si="2">$D$9*C77</f>
        <v>22104.99920213372</v>
      </c>
      <c r="E77" s="158"/>
    </row>
    <row r="78" spans="1:5" x14ac:dyDescent="0.2">
      <c r="A78" s="147">
        <v>3074030</v>
      </c>
      <c r="B78" s="146" t="s">
        <v>70</v>
      </c>
      <c r="C78" s="145">
        <v>1172</v>
      </c>
      <c r="D78" s="156">
        <f t="shared" si="2"/>
        <v>24579.752433492147</v>
      </c>
      <c r="E78" s="158"/>
    </row>
    <row r="79" spans="1:5" x14ac:dyDescent="0.2">
      <c r="A79" s="147">
        <v>3074035</v>
      </c>
      <c r="B79" s="146" t="s">
        <v>71</v>
      </c>
      <c r="C79" s="145">
        <v>1175</v>
      </c>
      <c r="D79" s="156">
        <f t="shared" si="2"/>
        <v>24642.669888526681</v>
      </c>
      <c r="E79" s="158"/>
    </row>
    <row r="80" spans="1:5" x14ac:dyDescent="0.2">
      <c r="A80" s="147">
        <v>3074036</v>
      </c>
      <c r="B80" s="146" t="s">
        <v>72</v>
      </c>
      <c r="C80" s="145">
        <v>988</v>
      </c>
      <c r="D80" s="156">
        <f t="shared" si="2"/>
        <v>20720.815191373924</v>
      </c>
      <c r="E80" s="158"/>
    </row>
    <row r="81" spans="1:5" x14ac:dyDescent="0.2">
      <c r="A81" s="147">
        <v>3074603</v>
      </c>
      <c r="B81" s="146" t="s">
        <v>73</v>
      </c>
      <c r="C81" s="145">
        <v>1475</v>
      </c>
      <c r="D81" s="156">
        <f t="shared" si="2"/>
        <v>30934.415391980303</v>
      </c>
      <c r="E81" s="158"/>
    </row>
    <row r="82" spans="1:5" x14ac:dyDescent="0.2">
      <c r="A82" s="147">
        <v>3075400</v>
      </c>
      <c r="B82" s="146" t="s">
        <v>74</v>
      </c>
      <c r="C82" s="145">
        <v>1149</v>
      </c>
      <c r="D82" s="156">
        <f t="shared" si="2"/>
        <v>24097.385278227368</v>
      </c>
      <c r="E82" s="158"/>
    </row>
    <row r="83" spans="1:5" x14ac:dyDescent="0.2">
      <c r="A83" s="147">
        <v>3075401</v>
      </c>
      <c r="B83" s="146" t="s">
        <v>75</v>
      </c>
      <c r="C83" s="145">
        <v>1211</v>
      </c>
      <c r="D83" s="156">
        <f t="shared" si="2"/>
        <v>25397.679348941117</v>
      </c>
      <c r="E83" s="158"/>
    </row>
    <row r="84" spans="1:5" x14ac:dyDescent="0.2">
      <c r="A84" s="147">
        <v>3075402</v>
      </c>
      <c r="B84" s="146" t="s">
        <v>76</v>
      </c>
      <c r="C84" s="145">
        <v>1064</v>
      </c>
      <c r="D84" s="156">
        <f t="shared" si="2"/>
        <v>22314.724052248843</v>
      </c>
      <c r="E84" s="158"/>
    </row>
    <row r="85" spans="1:5" x14ac:dyDescent="0.2">
      <c r="A85" s="147">
        <v>3075404</v>
      </c>
      <c r="B85" s="146" t="s">
        <v>77</v>
      </c>
      <c r="C85" s="145">
        <v>653</v>
      </c>
      <c r="D85" s="156">
        <f t="shared" si="2"/>
        <v>13695.032712517383</v>
      </c>
      <c r="E85" s="158"/>
    </row>
    <row r="86" spans="1:5" x14ac:dyDescent="0.2">
      <c r="A86" s="147">
        <v>3072001</v>
      </c>
      <c r="B86" s="146" t="s">
        <v>118</v>
      </c>
      <c r="C86" s="145"/>
      <c r="D86" s="148"/>
    </row>
    <row r="87" spans="1:5" x14ac:dyDescent="0.2">
      <c r="A87" s="147">
        <v>3072003</v>
      </c>
      <c r="B87" s="146" t="s">
        <v>80</v>
      </c>
      <c r="C87" s="145"/>
      <c r="D87" s="148"/>
    </row>
    <row r="88" spans="1:5" x14ac:dyDescent="0.2">
      <c r="A88" s="147">
        <v>3072004</v>
      </c>
      <c r="B88" s="146" t="s">
        <v>81</v>
      </c>
      <c r="C88" s="145"/>
      <c r="D88" s="148"/>
    </row>
    <row r="89" spans="1:5" x14ac:dyDescent="0.2">
      <c r="A89" s="147">
        <v>3072010</v>
      </c>
      <c r="B89" s="146" t="s">
        <v>82</v>
      </c>
      <c r="C89" s="145">
        <v>236</v>
      </c>
      <c r="D89" s="148">
        <f>$D$9*C89/2</f>
        <v>2474.7532313584243</v>
      </c>
    </row>
    <row r="90" spans="1:5" x14ac:dyDescent="0.2">
      <c r="A90" s="147">
        <v>3072185</v>
      </c>
      <c r="B90" s="146" t="s">
        <v>83</v>
      </c>
      <c r="C90" s="145">
        <v>392</v>
      </c>
      <c r="D90" s="148">
        <f>$D$9*C90/2</f>
        <v>4110.6070622563657</v>
      </c>
    </row>
    <row r="91" spans="1:5" x14ac:dyDescent="0.2">
      <c r="A91" s="147">
        <v>3075200</v>
      </c>
      <c r="B91" s="146" t="s">
        <v>84</v>
      </c>
      <c r="C91" s="145">
        <v>426</v>
      </c>
      <c r="D91" s="148">
        <f>$D$9*C91/2</f>
        <v>4467.1393074520711</v>
      </c>
    </row>
    <row r="92" spans="1:5" x14ac:dyDescent="0.2">
      <c r="A92" s="147">
        <v>3074000</v>
      </c>
      <c r="B92" s="146" t="s">
        <v>85</v>
      </c>
      <c r="C92" s="145"/>
      <c r="D92" s="148"/>
    </row>
    <row r="93" spans="1:5" x14ac:dyDescent="0.2">
      <c r="A93" s="147">
        <v>3074001</v>
      </c>
      <c r="B93" s="146" t="s">
        <v>86</v>
      </c>
      <c r="C93" s="145"/>
      <c r="D93" s="148"/>
    </row>
    <row r="94" spans="1:5" x14ac:dyDescent="0.2">
      <c r="A94" s="147">
        <v>3074031</v>
      </c>
      <c r="B94" s="146" t="s">
        <v>87</v>
      </c>
      <c r="C94" s="145">
        <v>1226</v>
      </c>
      <c r="D94" s="148">
        <f>$D$9*C94</f>
        <v>25712.266624113799</v>
      </c>
    </row>
    <row r="95" spans="1:5" x14ac:dyDescent="0.2">
      <c r="A95" s="147">
        <v>3074602</v>
      </c>
      <c r="B95" s="146" t="s">
        <v>88</v>
      </c>
      <c r="C95" s="145">
        <v>971</v>
      </c>
      <c r="D95" s="148">
        <f>$D$9*C95</f>
        <v>20364.28294617822</v>
      </c>
    </row>
    <row r="96" spans="1:5" x14ac:dyDescent="0.2">
      <c r="A96" s="147">
        <v>3075403</v>
      </c>
      <c r="B96" s="146" t="s">
        <v>89</v>
      </c>
      <c r="C96" s="145">
        <v>1173</v>
      </c>
      <c r="D96" s="148">
        <f>$D$9*C96</f>
        <v>24600.72491850366</v>
      </c>
    </row>
    <row r="97" spans="1:4" x14ac:dyDescent="0.2">
      <c r="A97" s="147">
        <v>3076905</v>
      </c>
      <c r="B97" s="146" t="s">
        <v>90</v>
      </c>
      <c r="C97" s="145">
        <v>1201</v>
      </c>
      <c r="D97" s="148">
        <f>$D$9*C97</f>
        <v>25187.954498825995</v>
      </c>
    </row>
  </sheetData>
  <sheetProtection password="9D3C" sheet="1" objects="1" scenarios="1" autoFilter="0"/>
  <autoFilter ref="A11:E11"/>
  <mergeCells count="3">
    <mergeCell ref="A12:B12"/>
    <mergeCell ref="A13:B13"/>
    <mergeCell ref="A14:B14"/>
  </mergeCells>
  <hyperlinks>
    <hyperlink ref="C6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2:AB40"/>
  <sheetViews>
    <sheetView workbookViewId="0">
      <pane xSplit="2" ySplit="12" topLeftCell="C25" activePane="bottomRight" state="frozen"/>
      <selection activeCell="D14" sqref="D14"/>
      <selection pane="topRight" activeCell="D14" sqref="D14"/>
      <selection pane="bottomLeft" activeCell="D14" sqref="D14"/>
      <selection pane="bottomRight" activeCell="Q37" sqref="Q37"/>
    </sheetView>
  </sheetViews>
  <sheetFormatPr defaultRowHeight="12.75" x14ac:dyDescent="0.2"/>
  <cols>
    <col min="2" max="2" width="18" bestFit="1" customWidth="1"/>
    <col min="3" max="3" width="14.42578125" customWidth="1"/>
    <col min="4" max="4" width="11.7109375" hidden="1" customWidth="1"/>
    <col min="5" max="5" width="15" customWidth="1"/>
    <col min="6" max="6" width="12.140625" customWidth="1"/>
    <col min="7" max="7" width="14.28515625" bestFit="1" customWidth="1"/>
    <col min="8" max="8" width="12.42578125" customWidth="1"/>
    <col min="9" max="11" width="13.28515625" customWidth="1"/>
    <col min="12" max="12" width="12.28515625" customWidth="1"/>
    <col min="13" max="18" width="13.28515625" customWidth="1"/>
    <col min="19" max="19" width="15.85546875" customWidth="1"/>
    <col min="20" max="28" width="13.28515625" customWidth="1"/>
  </cols>
  <sheetData>
    <row r="2" spans="1:28" ht="23.25" x14ac:dyDescent="0.35">
      <c r="A2" s="81"/>
      <c r="B2" s="82" t="s">
        <v>386</v>
      </c>
      <c r="C2" s="83"/>
      <c r="D2" s="82" t="s">
        <v>384</v>
      </c>
      <c r="E2" s="84"/>
      <c r="F2" s="84"/>
      <c r="G2" s="84"/>
    </row>
    <row r="3" spans="1:28" x14ac:dyDescent="0.2">
      <c r="A3" s="85" t="s">
        <v>429</v>
      </c>
      <c r="B3" s="81"/>
      <c r="C3" s="81"/>
      <c r="D3" s="84"/>
      <c r="E3" s="84"/>
      <c r="F3" s="84"/>
      <c r="G3" s="84"/>
    </row>
    <row r="4" spans="1:28" x14ac:dyDescent="0.2">
      <c r="A4" s="85" t="s">
        <v>493</v>
      </c>
      <c r="B4" s="81"/>
      <c r="C4" s="83"/>
      <c r="D4" s="84"/>
      <c r="E4" s="84"/>
      <c r="F4" s="84"/>
      <c r="G4" s="84"/>
    </row>
    <row r="5" spans="1:28" x14ac:dyDescent="0.2">
      <c r="A5" s="84" t="s">
        <v>486</v>
      </c>
      <c r="B5" s="81"/>
      <c r="C5" s="83"/>
      <c r="D5" s="84"/>
      <c r="E5" s="84"/>
      <c r="F5" s="84"/>
      <c r="G5" s="84"/>
    </row>
    <row r="6" spans="1:28" x14ac:dyDescent="0.2">
      <c r="A6" s="85" t="s">
        <v>383</v>
      </c>
      <c r="B6" s="81"/>
      <c r="C6" s="83"/>
      <c r="D6" s="84"/>
      <c r="E6" s="84"/>
      <c r="F6" s="84"/>
      <c r="G6" s="84"/>
    </row>
    <row r="7" spans="1:28" x14ac:dyDescent="0.2">
      <c r="A7" s="59" t="s">
        <v>385</v>
      </c>
      <c r="B7" s="17"/>
      <c r="C7" s="53"/>
    </row>
    <row r="9" spans="1:28" ht="15.75" thickBot="1" x14ac:dyDescent="0.3">
      <c r="A9" s="128" t="s">
        <v>483</v>
      </c>
      <c r="B9" s="130" t="s">
        <v>484</v>
      </c>
      <c r="C9" s="54" t="s">
        <v>485</v>
      </c>
      <c r="Q9" s="1" t="s">
        <v>496</v>
      </c>
    </row>
    <row r="10" spans="1:28" ht="13.5" thickBot="1" x14ac:dyDescent="0.25">
      <c r="Q10" s="232" t="s">
        <v>434</v>
      </c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6"/>
    </row>
    <row r="11" spans="1:28" ht="13.5" thickBot="1" x14ac:dyDescent="0.25">
      <c r="A11" t="s">
        <v>180</v>
      </c>
      <c r="N11" s="243"/>
      <c r="O11" s="243"/>
      <c r="P11" s="244"/>
      <c r="Q11" s="111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3"/>
    </row>
    <row r="12" spans="1:28" ht="120" x14ac:dyDescent="0.2">
      <c r="A12" s="28" t="s">
        <v>165</v>
      </c>
      <c r="B12" s="28" t="s">
        <v>166</v>
      </c>
      <c r="C12" s="29" t="s">
        <v>167</v>
      </c>
      <c r="D12" s="28" t="s">
        <v>168</v>
      </c>
      <c r="E12" s="28" t="s">
        <v>477</v>
      </c>
      <c r="F12" s="28" t="s">
        <v>177</v>
      </c>
      <c r="G12" s="29" t="s">
        <v>178</v>
      </c>
      <c r="I12" s="29" t="s">
        <v>443</v>
      </c>
      <c r="J12" s="28" t="s">
        <v>515</v>
      </c>
      <c r="K12" s="29" t="s">
        <v>516</v>
      </c>
      <c r="L12" s="28" t="s">
        <v>517</v>
      </c>
      <c r="M12" s="28" t="s">
        <v>176</v>
      </c>
      <c r="N12" s="28" t="s">
        <v>440</v>
      </c>
      <c r="O12" s="29" t="s">
        <v>441</v>
      </c>
      <c r="P12" s="28" t="s">
        <v>442</v>
      </c>
      <c r="Q12" s="104" t="s">
        <v>497</v>
      </c>
      <c r="R12" s="104" t="s">
        <v>498</v>
      </c>
      <c r="S12" s="104" t="s">
        <v>499</v>
      </c>
      <c r="T12" s="104" t="s">
        <v>367</v>
      </c>
      <c r="U12" s="104" t="s">
        <v>368</v>
      </c>
      <c r="V12" s="104" t="s">
        <v>436</v>
      </c>
      <c r="W12" s="104" t="s">
        <v>446</v>
      </c>
      <c r="X12" s="104" t="s">
        <v>447</v>
      </c>
      <c r="Y12" s="104" t="s">
        <v>448</v>
      </c>
      <c r="Z12" s="104" t="s">
        <v>449</v>
      </c>
      <c r="AA12" s="104" t="s">
        <v>450</v>
      </c>
      <c r="AB12" s="104" t="s">
        <v>451</v>
      </c>
    </row>
    <row r="13" spans="1:28" ht="15" x14ac:dyDescent="0.25">
      <c r="A13" s="7">
        <v>3077005</v>
      </c>
      <c r="B13" s="37" t="s">
        <v>169</v>
      </c>
      <c r="C13" s="42">
        <v>1670833.3333333335</v>
      </c>
      <c r="D13" s="42">
        <v>1791048.4129120882</v>
      </c>
      <c r="E13" s="42">
        <f>D13-F13</f>
        <v>1778071.0392857145</v>
      </c>
      <c r="F13" s="42">
        <v>12977.373626373626</v>
      </c>
      <c r="G13" s="42">
        <v>3461881.7462454215</v>
      </c>
      <c r="I13" s="42">
        <v>11539.671428571401</v>
      </c>
      <c r="J13" s="159">
        <v>163</v>
      </c>
      <c r="K13" s="159">
        <v>170</v>
      </c>
      <c r="L13" s="159">
        <v>170</v>
      </c>
      <c r="M13" s="160">
        <v>167.08333333333334</v>
      </c>
      <c r="N13" s="39">
        <v>150</v>
      </c>
      <c r="O13" s="39">
        <v>157</v>
      </c>
      <c r="P13" s="39">
        <v>157</v>
      </c>
      <c r="Q13" s="133">
        <f t="shared" ref="Q13:Q18" si="0">C13</f>
        <v>1670833.3333333335</v>
      </c>
      <c r="R13" s="133">
        <f t="shared" ref="R13:R18" si="1">(E13+F13)/12*2</f>
        <v>298508.06881868135</v>
      </c>
      <c r="S13" s="133">
        <f>($F13+$E13)/12</f>
        <v>149254.03440934067</v>
      </c>
      <c r="T13" s="133">
        <f t="shared" ref="T13:AB18" si="2">($F13+$E13)/12</f>
        <v>149254.03440934067</v>
      </c>
      <c r="U13" s="133">
        <f t="shared" si="2"/>
        <v>149254.03440934067</v>
      </c>
      <c r="V13" s="133">
        <f t="shared" si="2"/>
        <v>149254.03440934067</v>
      </c>
      <c r="W13" s="133">
        <f t="shared" si="2"/>
        <v>149254.03440934067</v>
      </c>
      <c r="X13" s="133">
        <f t="shared" si="2"/>
        <v>149254.03440934067</v>
      </c>
      <c r="Y13" s="133">
        <f t="shared" si="2"/>
        <v>149254.03440934067</v>
      </c>
      <c r="Z13" s="133">
        <f t="shared" si="2"/>
        <v>149254.03440934067</v>
      </c>
      <c r="AA13" s="133">
        <f t="shared" si="2"/>
        <v>149254.03440934067</v>
      </c>
      <c r="AB13" s="133">
        <f t="shared" si="2"/>
        <v>149254.03440934067</v>
      </c>
    </row>
    <row r="14" spans="1:28" ht="15" x14ac:dyDescent="0.25">
      <c r="A14" s="7">
        <v>3077007</v>
      </c>
      <c r="B14" s="37" t="s">
        <v>170</v>
      </c>
      <c r="C14" s="42">
        <v>1524166.6666666667</v>
      </c>
      <c r="D14" s="42">
        <v>2240498.7906245468</v>
      </c>
      <c r="E14" s="42">
        <f t="shared" ref="E14:E18" si="3">D14-F14</f>
        <v>2221498.7906245468</v>
      </c>
      <c r="F14" s="42">
        <v>19000</v>
      </c>
      <c r="G14" s="42">
        <v>3764665.4572912138</v>
      </c>
      <c r="I14" s="42" t="s">
        <v>179</v>
      </c>
      <c r="J14" s="159">
        <v>153</v>
      </c>
      <c r="K14" s="159">
        <v>152</v>
      </c>
      <c r="L14" s="159">
        <v>152</v>
      </c>
      <c r="M14" s="160">
        <v>152.41666666666669</v>
      </c>
      <c r="N14" s="39">
        <v>143</v>
      </c>
      <c r="O14" s="39">
        <v>142</v>
      </c>
      <c r="P14" s="39">
        <v>142</v>
      </c>
      <c r="Q14" s="133">
        <f t="shared" si="0"/>
        <v>1524166.6666666667</v>
      </c>
      <c r="R14" s="133">
        <f t="shared" si="1"/>
        <v>373416.46510409116</v>
      </c>
      <c r="S14" s="133">
        <f t="shared" ref="S14:S18" si="4">($F14+$E14)/12</f>
        <v>186708.23255204558</v>
      </c>
      <c r="T14" s="133">
        <f t="shared" si="2"/>
        <v>186708.23255204558</v>
      </c>
      <c r="U14" s="133">
        <f t="shared" si="2"/>
        <v>186708.23255204558</v>
      </c>
      <c r="V14" s="133">
        <f t="shared" si="2"/>
        <v>186708.23255204558</v>
      </c>
      <c r="W14" s="133">
        <f t="shared" si="2"/>
        <v>186708.23255204558</v>
      </c>
      <c r="X14" s="133">
        <f t="shared" si="2"/>
        <v>186708.23255204558</v>
      </c>
      <c r="Y14" s="133">
        <f t="shared" si="2"/>
        <v>186708.23255204558</v>
      </c>
      <c r="Z14" s="133">
        <f t="shared" si="2"/>
        <v>186708.23255204558</v>
      </c>
      <c r="AA14" s="133">
        <f t="shared" si="2"/>
        <v>186708.23255204558</v>
      </c>
      <c r="AB14" s="133">
        <f t="shared" si="2"/>
        <v>186708.23255204558</v>
      </c>
    </row>
    <row r="15" spans="1:28" ht="15" x14ac:dyDescent="0.25">
      <c r="A15" s="7">
        <v>3077012</v>
      </c>
      <c r="B15" s="37" t="s">
        <v>171</v>
      </c>
      <c r="C15" s="42">
        <v>900000</v>
      </c>
      <c r="D15" s="42">
        <v>1178226.8727554099</v>
      </c>
      <c r="E15" s="199">
        <v>1098070</v>
      </c>
      <c r="F15" s="42">
        <v>26762</v>
      </c>
      <c r="G15" s="42">
        <v>2006504.8251885383</v>
      </c>
      <c r="H15" s="137"/>
      <c r="I15" s="42">
        <v>15914</v>
      </c>
      <c r="J15" s="159">
        <v>90</v>
      </c>
      <c r="K15" s="159">
        <v>90</v>
      </c>
      <c r="L15" s="159">
        <v>90</v>
      </c>
      <c r="M15" s="160">
        <v>90</v>
      </c>
      <c r="N15" s="39">
        <v>69</v>
      </c>
      <c r="O15" s="39">
        <v>69</v>
      </c>
      <c r="P15" s="39">
        <v>69</v>
      </c>
      <c r="Q15" s="133">
        <f t="shared" si="0"/>
        <v>900000</v>
      </c>
      <c r="R15" s="133">
        <f t="shared" si="1"/>
        <v>187472</v>
      </c>
      <c r="S15" s="133">
        <f t="shared" si="4"/>
        <v>93736</v>
      </c>
      <c r="T15" s="133">
        <f t="shared" si="2"/>
        <v>93736</v>
      </c>
      <c r="U15" s="133">
        <f t="shared" si="2"/>
        <v>93736</v>
      </c>
      <c r="V15" s="133">
        <f t="shared" si="2"/>
        <v>93736</v>
      </c>
      <c r="W15" s="133">
        <f t="shared" si="2"/>
        <v>93736</v>
      </c>
      <c r="X15" s="133">
        <f t="shared" si="2"/>
        <v>93736</v>
      </c>
      <c r="Y15" s="133">
        <f t="shared" si="2"/>
        <v>93736</v>
      </c>
      <c r="Z15" s="133">
        <f t="shared" si="2"/>
        <v>93736</v>
      </c>
      <c r="AA15" s="133">
        <f t="shared" si="2"/>
        <v>93736</v>
      </c>
      <c r="AB15" s="133">
        <f t="shared" si="2"/>
        <v>93736</v>
      </c>
    </row>
    <row r="16" spans="1:28" ht="15" x14ac:dyDescent="0.25">
      <c r="A16" s="7">
        <v>3077010</v>
      </c>
      <c r="B16" s="37" t="s">
        <v>172</v>
      </c>
      <c r="C16" s="42">
        <v>1267500</v>
      </c>
      <c r="D16" s="42">
        <v>2545663.184202835</v>
      </c>
      <c r="E16" s="42">
        <f t="shared" si="3"/>
        <v>2421746.184202835</v>
      </c>
      <c r="F16" s="42">
        <v>123917</v>
      </c>
      <c r="G16" s="42">
        <v>3813163.184202835</v>
      </c>
      <c r="I16" s="42" t="s">
        <v>179</v>
      </c>
      <c r="J16" s="159">
        <v>125</v>
      </c>
      <c r="K16" s="159">
        <v>128</v>
      </c>
      <c r="L16" s="159">
        <v>128</v>
      </c>
      <c r="M16" s="160">
        <v>126.75</v>
      </c>
      <c r="N16" s="39">
        <v>111</v>
      </c>
      <c r="O16" s="39">
        <v>114</v>
      </c>
      <c r="P16" s="39">
        <v>114</v>
      </c>
      <c r="Q16" s="133">
        <f t="shared" si="0"/>
        <v>1267500</v>
      </c>
      <c r="R16" s="133">
        <f t="shared" si="1"/>
        <v>424277.19736713916</v>
      </c>
      <c r="S16" s="133">
        <f t="shared" si="4"/>
        <v>212138.59868356958</v>
      </c>
      <c r="T16" s="133">
        <f t="shared" si="2"/>
        <v>212138.59868356958</v>
      </c>
      <c r="U16" s="133">
        <f t="shared" si="2"/>
        <v>212138.59868356958</v>
      </c>
      <c r="V16" s="133">
        <f t="shared" si="2"/>
        <v>212138.59868356958</v>
      </c>
      <c r="W16" s="133">
        <f t="shared" si="2"/>
        <v>212138.59868356958</v>
      </c>
      <c r="X16" s="133">
        <f t="shared" si="2"/>
        <v>212138.59868356958</v>
      </c>
      <c r="Y16" s="133">
        <f t="shared" si="2"/>
        <v>212138.59868356958</v>
      </c>
      <c r="Z16" s="133">
        <f t="shared" si="2"/>
        <v>212138.59868356958</v>
      </c>
      <c r="AA16" s="133">
        <f t="shared" si="2"/>
        <v>212138.59868356958</v>
      </c>
      <c r="AB16" s="133">
        <f t="shared" si="2"/>
        <v>212138.59868356958</v>
      </c>
    </row>
    <row r="17" spans="1:28" ht="15" x14ac:dyDescent="0.25">
      <c r="A17" s="7">
        <v>3077013</v>
      </c>
      <c r="B17" s="37" t="s">
        <v>173</v>
      </c>
      <c r="C17" s="42">
        <v>1036666.6666666667</v>
      </c>
      <c r="D17" s="42">
        <v>1927971.3409489642</v>
      </c>
      <c r="E17" s="42">
        <f t="shared" si="3"/>
        <v>1835523.8409489642</v>
      </c>
      <c r="F17" s="42">
        <v>92447.5</v>
      </c>
      <c r="G17" s="42">
        <v>2964638.007615631</v>
      </c>
      <c r="I17" s="42">
        <v>18233.680539228098</v>
      </c>
      <c r="J17" s="159">
        <v>99</v>
      </c>
      <c r="K17" s="159">
        <v>107</v>
      </c>
      <c r="L17" s="159">
        <v>107</v>
      </c>
      <c r="M17" s="160">
        <v>103.66666666666667</v>
      </c>
      <c r="N17" s="39">
        <v>96</v>
      </c>
      <c r="O17" s="39">
        <v>104</v>
      </c>
      <c r="P17" s="39">
        <v>104</v>
      </c>
      <c r="Q17" s="133">
        <f t="shared" si="0"/>
        <v>1036666.6666666667</v>
      </c>
      <c r="R17" s="133">
        <f t="shared" si="1"/>
        <v>321328.55682482739</v>
      </c>
      <c r="S17" s="133">
        <f t="shared" si="4"/>
        <v>160664.2784124137</v>
      </c>
      <c r="T17" s="133">
        <f t="shared" si="2"/>
        <v>160664.2784124137</v>
      </c>
      <c r="U17" s="133">
        <f t="shared" si="2"/>
        <v>160664.2784124137</v>
      </c>
      <c r="V17" s="133">
        <f t="shared" si="2"/>
        <v>160664.2784124137</v>
      </c>
      <c r="W17" s="133">
        <f t="shared" si="2"/>
        <v>160664.2784124137</v>
      </c>
      <c r="X17" s="133">
        <f t="shared" si="2"/>
        <v>160664.2784124137</v>
      </c>
      <c r="Y17" s="133">
        <f t="shared" si="2"/>
        <v>160664.2784124137</v>
      </c>
      <c r="Z17" s="133">
        <f t="shared" si="2"/>
        <v>160664.2784124137</v>
      </c>
      <c r="AA17" s="133">
        <f t="shared" si="2"/>
        <v>160664.2784124137</v>
      </c>
      <c r="AB17" s="133">
        <f t="shared" si="2"/>
        <v>160664.2784124137</v>
      </c>
    </row>
    <row r="18" spans="1:28" ht="15" x14ac:dyDescent="0.25">
      <c r="A18" s="7">
        <v>3077014</v>
      </c>
      <c r="B18" s="37" t="s">
        <v>174</v>
      </c>
      <c r="C18" s="42">
        <v>900000</v>
      </c>
      <c r="D18" s="42">
        <v>2353949.2691688584</v>
      </c>
      <c r="E18" s="42">
        <f t="shared" si="3"/>
        <v>2296096.2691688584</v>
      </c>
      <c r="F18" s="42">
        <v>57853</v>
      </c>
      <c r="G18" s="42">
        <v>3253949.2691688584</v>
      </c>
      <c r="I18" s="42" t="s">
        <v>179</v>
      </c>
      <c r="J18" s="159">
        <v>90</v>
      </c>
      <c r="K18" s="159">
        <v>90</v>
      </c>
      <c r="L18" s="159">
        <v>90</v>
      </c>
      <c r="M18" s="160">
        <v>90</v>
      </c>
      <c r="N18" s="39">
        <v>88</v>
      </c>
      <c r="O18" s="39">
        <v>88</v>
      </c>
      <c r="P18" s="39">
        <v>88</v>
      </c>
      <c r="Q18" s="133">
        <f t="shared" si="0"/>
        <v>900000</v>
      </c>
      <c r="R18" s="133">
        <f t="shared" si="1"/>
        <v>392324.87819480972</v>
      </c>
      <c r="S18" s="133">
        <f t="shared" si="4"/>
        <v>196162.43909740486</v>
      </c>
      <c r="T18" s="133">
        <f t="shared" si="2"/>
        <v>196162.43909740486</v>
      </c>
      <c r="U18" s="133">
        <f t="shared" si="2"/>
        <v>196162.43909740486</v>
      </c>
      <c r="V18" s="133">
        <f t="shared" si="2"/>
        <v>196162.43909740486</v>
      </c>
      <c r="W18" s="133">
        <f t="shared" si="2"/>
        <v>196162.43909740486</v>
      </c>
      <c r="X18" s="133">
        <f t="shared" si="2"/>
        <v>196162.43909740486</v>
      </c>
      <c r="Y18" s="133">
        <f t="shared" si="2"/>
        <v>196162.43909740486</v>
      </c>
      <c r="Z18" s="133">
        <f t="shared" si="2"/>
        <v>196162.43909740486</v>
      </c>
      <c r="AA18" s="133">
        <f t="shared" si="2"/>
        <v>196162.43909740486</v>
      </c>
      <c r="AB18" s="133">
        <f t="shared" si="2"/>
        <v>196162.43909740486</v>
      </c>
    </row>
    <row r="19" spans="1:28" ht="15" x14ac:dyDescent="0.2">
      <c r="A19" s="35"/>
      <c r="B19" s="35" t="s">
        <v>175</v>
      </c>
      <c r="C19" s="35">
        <f>SUM(C13:C18)</f>
        <v>7299166.666666667</v>
      </c>
      <c r="D19" s="35">
        <v>12037357.870612703</v>
      </c>
      <c r="E19" s="35">
        <f>SUM(E13:E18)</f>
        <v>11651006.124230918</v>
      </c>
      <c r="F19" s="35">
        <f>SUM(F13:F18)</f>
        <v>332956.87362637359</v>
      </c>
      <c r="G19" s="35">
        <f>SUM(G13:G18)</f>
        <v>19264802.489712499</v>
      </c>
      <c r="I19" s="35"/>
      <c r="J19" s="47">
        <f>SUM(J13:J18)</f>
        <v>720</v>
      </c>
      <c r="K19" s="47">
        <f t="shared" ref="K19:P19" si="5">SUM(K13:K18)</f>
        <v>737</v>
      </c>
      <c r="L19" s="47">
        <f t="shared" si="5"/>
        <v>737</v>
      </c>
      <c r="M19" s="47">
        <f t="shared" si="5"/>
        <v>729.91666666666663</v>
      </c>
      <c r="N19" s="47">
        <f t="shared" si="5"/>
        <v>657</v>
      </c>
      <c r="O19" s="47">
        <f t="shared" si="5"/>
        <v>674</v>
      </c>
      <c r="P19" s="47">
        <f t="shared" si="5"/>
        <v>674</v>
      </c>
      <c r="Q19" s="133">
        <f>SUM(Q13:Q18)</f>
        <v>7299166.666666667</v>
      </c>
      <c r="R19" s="133">
        <f t="shared" ref="R19:AB19" si="6">SUM(R13:R18)</f>
        <v>1997327.1663095485</v>
      </c>
      <c r="S19" s="133">
        <f t="shared" si="6"/>
        <v>998663.58315477427</v>
      </c>
      <c r="T19" s="133">
        <f t="shared" si="6"/>
        <v>998663.58315477427</v>
      </c>
      <c r="U19" s="133">
        <f t="shared" si="6"/>
        <v>998663.58315477427</v>
      </c>
      <c r="V19" s="133">
        <f t="shared" si="6"/>
        <v>998663.58315477427</v>
      </c>
      <c r="W19" s="133">
        <f t="shared" si="6"/>
        <v>998663.58315477427</v>
      </c>
      <c r="X19" s="133">
        <f t="shared" si="6"/>
        <v>998663.58315477427</v>
      </c>
      <c r="Y19" s="133">
        <f t="shared" si="6"/>
        <v>998663.58315477427</v>
      </c>
      <c r="Z19" s="133">
        <f t="shared" si="6"/>
        <v>998663.58315477427</v>
      </c>
      <c r="AA19" s="133">
        <f t="shared" si="6"/>
        <v>998663.58315477427</v>
      </c>
      <c r="AB19" s="133">
        <f t="shared" si="6"/>
        <v>998663.58315477427</v>
      </c>
    </row>
    <row r="20" spans="1:28" x14ac:dyDescent="0.2">
      <c r="Q20" s="135"/>
      <c r="R20" s="136"/>
      <c r="S20" s="137"/>
    </row>
    <row r="21" spans="1:28" x14ac:dyDescent="0.2">
      <c r="Q21" s="56"/>
      <c r="S21" s="137"/>
    </row>
    <row r="22" spans="1:28" ht="120" x14ac:dyDescent="0.2">
      <c r="A22" s="28" t="s">
        <v>165</v>
      </c>
      <c r="B22" s="28" t="s">
        <v>166</v>
      </c>
      <c r="C22" s="29" t="s">
        <v>167</v>
      </c>
      <c r="D22" s="28" t="s">
        <v>168</v>
      </c>
      <c r="E22" s="28" t="s">
        <v>477</v>
      </c>
      <c r="F22" s="28" t="s">
        <v>177</v>
      </c>
      <c r="G22" s="29" t="s">
        <v>178</v>
      </c>
      <c r="I22" s="29" t="s">
        <v>443</v>
      </c>
      <c r="J22" s="28" t="s">
        <v>440</v>
      </c>
      <c r="K22" s="29" t="s">
        <v>441</v>
      </c>
      <c r="L22" s="28" t="s">
        <v>442</v>
      </c>
      <c r="M22" s="28" t="s">
        <v>176</v>
      </c>
      <c r="N22" s="28" t="s">
        <v>440</v>
      </c>
      <c r="O22" s="29" t="s">
        <v>441</v>
      </c>
      <c r="P22" s="28" t="s">
        <v>442</v>
      </c>
      <c r="Q22" s="134" t="s">
        <v>364</v>
      </c>
      <c r="R22" s="28" t="s">
        <v>365</v>
      </c>
      <c r="S22" s="28" t="s">
        <v>366</v>
      </c>
      <c r="T22" s="28" t="s">
        <v>367</v>
      </c>
      <c r="U22" s="28" t="s">
        <v>368</v>
      </c>
      <c r="V22" s="28" t="s">
        <v>436</v>
      </c>
      <c r="W22" s="28" t="s">
        <v>446</v>
      </c>
      <c r="X22" s="28" t="s">
        <v>447</v>
      </c>
      <c r="Y22" s="28" t="s">
        <v>448</v>
      </c>
      <c r="Z22" s="28" t="s">
        <v>449</v>
      </c>
      <c r="AA22" s="28" t="s">
        <v>450</v>
      </c>
      <c r="AB22" s="28" t="s">
        <v>451</v>
      </c>
    </row>
    <row r="23" spans="1:28" ht="15" x14ac:dyDescent="0.25">
      <c r="A23" s="7">
        <v>3072161</v>
      </c>
      <c r="B23" s="37" t="s">
        <v>292</v>
      </c>
      <c r="C23" s="42">
        <v>131667</v>
      </c>
      <c r="D23" s="42"/>
      <c r="E23" s="42">
        <v>127206</v>
      </c>
      <c r="F23" s="42">
        <v>0</v>
      </c>
      <c r="G23" s="42">
        <f>C23+E23+F23</f>
        <v>258873</v>
      </c>
      <c r="I23" s="42">
        <v>11142</v>
      </c>
      <c r="J23" s="39">
        <v>12</v>
      </c>
      <c r="K23" s="39">
        <v>14</v>
      </c>
      <c r="L23" s="39">
        <v>14</v>
      </c>
      <c r="M23" s="160">
        <v>13</v>
      </c>
      <c r="N23" s="39">
        <v>11</v>
      </c>
      <c r="O23" s="39">
        <v>11</v>
      </c>
      <c r="P23" s="39">
        <v>11</v>
      </c>
      <c r="Q23" s="133">
        <f t="shared" ref="Q23:Q32" si="7">C23</f>
        <v>131667</v>
      </c>
      <c r="R23" s="133">
        <f t="shared" ref="R23:R32" si="8">(E23+F23)/12*2</f>
        <v>21201</v>
      </c>
      <c r="S23" s="133">
        <f t="shared" ref="S23:AB32" si="9">($F23+$E23)/12</f>
        <v>10600.5</v>
      </c>
      <c r="T23" s="133">
        <f t="shared" si="9"/>
        <v>10600.5</v>
      </c>
      <c r="U23" s="133">
        <f t="shared" si="9"/>
        <v>10600.5</v>
      </c>
      <c r="V23" s="133">
        <f t="shared" si="9"/>
        <v>10600.5</v>
      </c>
      <c r="W23" s="133">
        <f t="shared" si="9"/>
        <v>10600.5</v>
      </c>
      <c r="X23" s="133">
        <f t="shared" si="9"/>
        <v>10600.5</v>
      </c>
      <c r="Y23" s="133">
        <f t="shared" si="9"/>
        <v>10600.5</v>
      </c>
      <c r="Z23" s="133">
        <f t="shared" si="9"/>
        <v>10600.5</v>
      </c>
      <c r="AA23" s="133">
        <f t="shared" si="9"/>
        <v>10600.5</v>
      </c>
      <c r="AB23" s="133">
        <f t="shared" si="9"/>
        <v>10600.5</v>
      </c>
    </row>
    <row r="24" spans="1:28" ht="15" x14ac:dyDescent="0.25">
      <c r="A24" s="7">
        <v>3072083</v>
      </c>
      <c r="B24" s="37" t="s">
        <v>293</v>
      </c>
      <c r="C24" s="42">
        <v>210000</v>
      </c>
      <c r="D24" s="42"/>
      <c r="E24" s="42">
        <v>77057</v>
      </c>
      <c r="F24" s="42">
        <v>0</v>
      </c>
      <c r="G24" s="42">
        <f t="shared" ref="G24:G34" si="10">C24+E24+F24</f>
        <v>287057</v>
      </c>
      <c r="I24" s="42">
        <v>6512</v>
      </c>
      <c r="J24" s="39">
        <v>21</v>
      </c>
      <c r="K24" s="39">
        <v>21</v>
      </c>
      <c r="L24" s="39">
        <v>21</v>
      </c>
      <c r="M24" s="160">
        <v>21</v>
      </c>
      <c r="N24" s="39">
        <v>13</v>
      </c>
      <c r="O24" s="39">
        <v>12</v>
      </c>
      <c r="P24" s="39">
        <v>11</v>
      </c>
      <c r="Q24" s="133">
        <f t="shared" si="7"/>
        <v>210000</v>
      </c>
      <c r="R24" s="133">
        <f t="shared" si="8"/>
        <v>12842.833333333334</v>
      </c>
      <c r="S24" s="133">
        <f t="shared" si="9"/>
        <v>6421.416666666667</v>
      </c>
      <c r="T24" s="133">
        <f t="shared" si="9"/>
        <v>6421.416666666667</v>
      </c>
      <c r="U24" s="133">
        <f t="shared" si="9"/>
        <v>6421.416666666667</v>
      </c>
      <c r="V24" s="133">
        <f t="shared" si="9"/>
        <v>6421.416666666667</v>
      </c>
      <c r="W24" s="133">
        <f t="shared" si="9"/>
        <v>6421.416666666667</v>
      </c>
      <c r="X24" s="133">
        <f t="shared" si="9"/>
        <v>6421.416666666667</v>
      </c>
      <c r="Y24" s="133">
        <f t="shared" si="9"/>
        <v>6421.416666666667</v>
      </c>
      <c r="Z24" s="133">
        <f t="shared" si="9"/>
        <v>6421.416666666667</v>
      </c>
      <c r="AA24" s="133">
        <f t="shared" si="9"/>
        <v>6421.416666666667</v>
      </c>
      <c r="AB24" s="133">
        <f t="shared" si="9"/>
        <v>6421.416666666667</v>
      </c>
    </row>
    <row r="25" spans="1:28" ht="15" x14ac:dyDescent="0.25">
      <c r="A25" s="7">
        <v>3072094</v>
      </c>
      <c r="B25" s="37" t="s">
        <v>307</v>
      </c>
      <c r="C25" s="42">
        <v>210000</v>
      </c>
      <c r="D25" s="42"/>
      <c r="E25" s="42">
        <v>98212</v>
      </c>
      <c r="F25" s="42">
        <v>0</v>
      </c>
      <c r="G25" s="42">
        <f t="shared" si="10"/>
        <v>308212</v>
      </c>
      <c r="I25" s="42">
        <v>5638.96</v>
      </c>
      <c r="J25" s="39">
        <v>21</v>
      </c>
      <c r="K25" s="39">
        <v>21</v>
      </c>
      <c r="L25" s="39">
        <v>21</v>
      </c>
      <c r="M25" s="160">
        <v>21</v>
      </c>
      <c r="N25" s="39">
        <v>17</v>
      </c>
      <c r="O25" s="39">
        <v>20</v>
      </c>
      <c r="P25" s="39">
        <v>20</v>
      </c>
      <c r="Q25" s="133">
        <f t="shared" si="7"/>
        <v>210000</v>
      </c>
      <c r="R25" s="133">
        <f t="shared" si="8"/>
        <v>16368.666666666666</v>
      </c>
      <c r="S25" s="133">
        <f t="shared" si="9"/>
        <v>8184.333333333333</v>
      </c>
      <c r="T25" s="133">
        <f t="shared" si="9"/>
        <v>8184.333333333333</v>
      </c>
      <c r="U25" s="133">
        <f t="shared" si="9"/>
        <v>8184.333333333333</v>
      </c>
      <c r="V25" s="133">
        <f t="shared" si="9"/>
        <v>8184.333333333333</v>
      </c>
      <c r="W25" s="133">
        <f t="shared" si="9"/>
        <v>8184.333333333333</v>
      </c>
      <c r="X25" s="133">
        <f t="shared" si="9"/>
        <v>8184.333333333333</v>
      </c>
      <c r="Y25" s="133">
        <f t="shared" si="9"/>
        <v>8184.333333333333</v>
      </c>
      <c r="Z25" s="133">
        <f t="shared" si="9"/>
        <v>8184.333333333333</v>
      </c>
      <c r="AA25" s="133">
        <f t="shared" si="9"/>
        <v>8184.333333333333</v>
      </c>
      <c r="AB25" s="133">
        <f t="shared" si="9"/>
        <v>8184.333333333333</v>
      </c>
    </row>
    <row r="26" spans="1:28" ht="15" x14ac:dyDescent="0.25">
      <c r="A26" s="7">
        <v>3072168</v>
      </c>
      <c r="B26" s="37" t="s">
        <v>315</v>
      </c>
      <c r="C26" s="42">
        <v>100000</v>
      </c>
      <c r="D26" s="42"/>
      <c r="E26" s="42">
        <v>100238</v>
      </c>
      <c r="F26" s="42">
        <v>0</v>
      </c>
      <c r="G26" s="42">
        <f t="shared" si="10"/>
        <v>200238</v>
      </c>
      <c r="I26" s="42">
        <v>10024</v>
      </c>
      <c r="J26" s="39">
        <v>10</v>
      </c>
      <c r="K26" s="39">
        <v>10</v>
      </c>
      <c r="L26" s="39">
        <v>10</v>
      </c>
      <c r="M26" s="160">
        <v>10</v>
      </c>
      <c r="N26" s="39">
        <v>10</v>
      </c>
      <c r="O26" s="39">
        <v>10</v>
      </c>
      <c r="P26" s="39">
        <v>10</v>
      </c>
      <c r="Q26" s="133">
        <f t="shared" si="7"/>
        <v>100000</v>
      </c>
      <c r="R26" s="133">
        <f t="shared" si="8"/>
        <v>16706.333333333332</v>
      </c>
      <c r="S26" s="133">
        <f t="shared" si="9"/>
        <v>8353.1666666666661</v>
      </c>
      <c r="T26" s="133">
        <f t="shared" si="9"/>
        <v>8353.1666666666661</v>
      </c>
      <c r="U26" s="133">
        <f t="shared" si="9"/>
        <v>8353.1666666666661</v>
      </c>
      <c r="V26" s="133">
        <f t="shared" si="9"/>
        <v>8353.1666666666661</v>
      </c>
      <c r="W26" s="133">
        <f t="shared" si="9"/>
        <v>8353.1666666666661</v>
      </c>
      <c r="X26" s="133">
        <f t="shared" si="9"/>
        <v>8353.1666666666661</v>
      </c>
      <c r="Y26" s="133">
        <f t="shared" si="9"/>
        <v>8353.1666666666661</v>
      </c>
      <c r="Z26" s="133">
        <f t="shared" si="9"/>
        <v>8353.1666666666661</v>
      </c>
      <c r="AA26" s="133">
        <f t="shared" si="9"/>
        <v>8353.1666666666661</v>
      </c>
      <c r="AB26" s="133">
        <f t="shared" si="9"/>
        <v>8353.1666666666661</v>
      </c>
    </row>
    <row r="27" spans="1:28" ht="15" x14ac:dyDescent="0.25">
      <c r="A27" s="7">
        <v>3072125</v>
      </c>
      <c r="B27" s="37" t="s">
        <v>340</v>
      </c>
      <c r="C27" s="42">
        <v>157500</v>
      </c>
      <c r="D27" s="42"/>
      <c r="E27" s="42">
        <v>0</v>
      </c>
      <c r="F27" s="42">
        <v>0</v>
      </c>
      <c r="G27" s="42">
        <f t="shared" si="10"/>
        <v>157500</v>
      </c>
      <c r="I27" s="42" t="s">
        <v>470</v>
      </c>
      <c r="J27" s="39">
        <v>14</v>
      </c>
      <c r="K27" s="39">
        <v>17</v>
      </c>
      <c r="L27" s="39">
        <v>17</v>
      </c>
      <c r="M27" s="160">
        <v>16</v>
      </c>
      <c r="N27" s="39">
        <v>10</v>
      </c>
      <c r="O27" s="39">
        <v>10</v>
      </c>
      <c r="P27" s="39">
        <v>10</v>
      </c>
      <c r="Q27" s="133">
        <f t="shared" si="7"/>
        <v>157500</v>
      </c>
      <c r="R27" s="133">
        <f t="shared" si="8"/>
        <v>0</v>
      </c>
      <c r="S27" s="133">
        <f t="shared" si="9"/>
        <v>0</v>
      </c>
      <c r="T27" s="133">
        <f t="shared" si="9"/>
        <v>0</v>
      </c>
      <c r="U27" s="133">
        <f t="shared" si="9"/>
        <v>0</v>
      </c>
      <c r="V27" s="133">
        <f t="shared" si="9"/>
        <v>0</v>
      </c>
      <c r="W27" s="133">
        <f t="shared" si="9"/>
        <v>0</v>
      </c>
      <c r="X27" s="133">
        <f t="shared" si="9"/>
        <v>0</v>
      </c>
      <c r="Y27" s="133">
        <f t="shared" si="9"/>
        <v>0</v>
      </c>
      <c r="Z27" s="133">
        <f t="shared" si="9"/>
        <v>0</v>
      </c>
      <c r="AA27" s="133">
        <f t="shared" si="9"/>
        <v>0</v>
      </c>
      <c r="AB27" s="133">
        <f t="shared" si="9"/>
        <v>0</v>
      </c>
    </row>
    <row r="28" spans="1:28" ht="15" x14ac:dyDescent="0.25">
      <c r="A28" s="7">
        <v>3072058</v>
      </c>
      <c r="B28" s="37" t="s">
        <v>345</v>
      </c>
      <c r="C28" s="42">
        <v>210000</v>
      </c>
      <c r="D28" s="42"/>
      <c r="E28" s="42">
        <v>107826</v>
      </c>
      <c r="F28" s="42">
        <v>0</v>
      </c>
      <c r="G28" s="42">
        <f t="shared" si="10"/>
        <v>317826</v>
      </c>
      <c r="I28" s="42">
        <v>5391</v>
      </c>
      <c r="J28" s="39">
        <v>21</v>
      </c>
      <c r="K28" s="39">
        <v>21</v>
      </c>
      <c r="L28" s="39">
        <v>21</v>
      </c>
      <c r="M28" s="160">
        <v>21</v>
      </c>
      <c r="N28" s="39">
        <v>20</v>
      </c>
      <c r="O28" s="39">
        <v>20</v>
      </c>
      <c r="P28" s="39">
        <v>20</v>
      </c>
      <c r="Q28" s="133">
        <f t="shared" si="7"/>
        <v>210000</v>
      </c>
      <c r="R28" s="133">
        <f t="shared" si="8"/>
        <v>17971</v>
      </c>
      <c r="S28" s="133">
        <f t="shared" si="9"/>
        <v>8985.5</v>
      </c>
      <c r="T28" s="133">
        <f t="shared" si="9"/>
        <v>8985.5</v>
      </c>
      <c r="U28" s="133">
        <f t="shared" si="9"/>
        <v>8985.5</v>
      </c>
      <c r="V28" s="133">
        <f t="shared" si="9"/>
        <v>8985.5</v>
      </c>
      <c r="W28" s="133">
        <f t="shared" si="9"/>
        <v>8985.5</v>
      </c>
      <c r="X28" s="133">
        <f t="shared" si="9"/>
        <v>8985.5</v>
      </c>
      <c r="Y28" s="133">
        <f t="shared" si="9"/>
        <v>8985.5</v>
      </c>
      <c r="Z28" s="133">
        <f t="shared" si="9"/>
        <v>8985.5</v>
      </c>
      <c r="AA28" s="133">
        <f t="shared" si="9"/>
        <v>8985.5</v>
      </c>
      <c r="AB28" s="133">
        <f t="shared" si="9"/>
        <v>8985.5</v>
      </c>
    </row>
    <row r="29" spans="1:28" ht="15" x14ac:dyDescent="0.25">
      <c r="A29" s="7">
        <v>3072071</v>
      </c>
      <c r="B29" s="37" t="s">
        <v>356</v>
      </c>
      <c r="C29" s="42">
        <v>77500</v>
      </c>
      <c r="D29" s="42"/>
      <c r="E29" s="42">
        <v>0</v>
      </c>
      <c r="F29" s="42">
        <v>0</v>
      </c>
      <c r="G29" s="42">
        <f t="shared" si="10"/>
        <v>77500</v>
      </c>
      <c r="I29" s="42" t="s">
        <v>470</v>
      </c>
      <c r="J29" s="39">
        <v>6</v>
      </c>
      <c r="K29" s="39">
        <v>9</v>
      </c>
      <c r="L29" s="39">
        <v>9</v>
      </c>
      <c r="M29" s="160">
        <v>8</v>
      </c>
      <c r="N29" s="39">
        <v>0</v>
      </c>
      <c r="O29" s="39">
        <v>0</v>
      </c>
      <c r="P29" s="39">
        <v>0</v>
      </c>
      <c r="Q29" s="133">
        <f t="shared" si="7"/>
        <v>77500</v>
      </c>
      <c r="R29" s="133">
        <f t="shared" si="8"/>
        <v>0</v>
      </c>
      <c r="S29" s="133">
        <f t="shared" si="9"/>
        <v>0</v>
      </c>
      <c r="T29" s="133">
        <f t="shared" si="9"/>
        <v>0</v>
      </c>
      <c r="U29" s="133">
        <f t="shared" si="9"/>
        <v>0</v>
      </c>
      <c r="V29" s="133">
        <f t="shared" si="9"/>
        <v>0</v>
      </c>
      <c r="W29" s="133">
        <f t="shared" si="9"/>
        <v>0</v>
      </c>
      <c r="X29" s="133">
        <f t="shared" si="9"/>
        <v>0</v>
      </c>
      <c r="Y29" s="133">
        <f t="shared" si="9"/>
        <v>0</v>
      </c>
      <c r="Z29" s="133">
        <f t="shared" si="9"/>
        <v>0</v>
      </c>
      <c r="AA29" s="133">
        <f t="shared" si="9"/>
        <v>0</v>
      </c>
      <c r="AB29" s="133">
        <f t="shared" si="9"/>
        <v>0</v>
      </c>
    </row>
    <row r="30" spans="1:28" ht="15" x14ac:dyDescent="0.25">
      <c r="A30" s="7">
        <v>3074030</v>
      </c>
      <c r="B30" s="37" t="s">
        <v>303</v>
      </c>
      <c r="C30" s="42">
        <v>100000</v>
      </c>
      <c r="D30" s="42"/>
      <c r="E30" s="42">
        <v>102863</v>
      </c>
      <c r="F30" s="42">
        <v>0</v>
      </c>
      <c r="G30" s="42">
        <f t="shared" si="10"/>
        <v>202863</v>
      </c>
      <c r="I30" s="42">
        <v>10286.299999999999</v>
      </c>
      <c r="J30" s="39">
        <v>10</v>
      </c>
      <c r="K30" s="39">
        <v>10</v>
      </c>
      <c r="L30" s="39">
        <v>10</v>
      </c>
      <c r="M30" s="160">
        <v>10</v>
      </c>
      <c r="N30" s="39">
        <v>10</v>
      </c>
      <c r="O30" s="39">
        <v>10</v>
      </c>
      <c r="P30" s="39">
        <v>10</v>
      </c>
      <c r="Q30" s="133">
        <f t="shared" si="7"/>
        <v>100000</v>
      </c>
      <c r="R30" s="133">
        <f t="shared" si="8"/>
        <v>17143.833333333332</v>
      </c>
      <c r="S30" s="133">
        <f t="shared" si="9"/>
        <v>8571.9166666666661</v>
      </c>
      <c r="T30" s="133">
        <f t="shared" si="9"/>
        <v>8571.9166666666661</v>
      </c>
      <c r="U30" s="133">
        <f t="shared" si="9"/>
        <v>8571.9166666666661</v>
      </c>
      <c r="V30" s="133">
        <f t="shared" si="9"/>
        <v>8571.9166666666661</v>
      </c>
      <c r="W30" s="133">
        <f t="shared" si="9"/>
        <v>8571.9166666666661</v>
      </c>
      <c r="X30" s="133">
        <f t="shared" si="9"/>
        <v>8571.9166666666661</v>
      </c>
      <c r="Y30" s="133">
        <f t="shared" si="9"/>
        <v>8571.9166666666661</v>
      </c>
      <c r="Z30" s="133">
        <f t="shared" si="9"/>
        <v>8571.9166666666661</v>
      </c>
      <c r="AA30" s="133">
        <f t="shared" si="9"/>
        <v>8571.9166666666661</v>
      </c>
      <c r="AB30" s="133">
        <f t="shared" si="9"/>
        <v>8571.9166666666661</v>
      </c>
    </row>
    <row r="31" spans="1:28" ht="15" x14ac:dyDescent="0.25">
      <c r="A31" s="7">
        <v>3074036</v>
      </c>
      <c r="B31" s="37" t="s">
        <v>312</v>
      </c>
      <c r="C31" s="42">
        <v>35000</v>
      </c>
      <c r="D31" s="42"/>
      <c r="E31" s="42">
        <v>0</v>
      </c>
      <c r="F31" s="42">
        <v>0</v>
      </c>
      <c r="G31" s="42">
        <f t="shared" si="10"/>
        <v>35000</v>
      </c>
      <c r="I31" s="42" t="s">
        <v>470</v>
      </c>
      <c r="J31" s="39">
        <v>0</v>
      </c>
      <c r="K31" s="39">
        <v>6</v>
      </c>
      <c r="L31" s="39">
        <v>6</v>
      </c>
      <c r="M31" s="160">
        <v>4</v>
      </c>
      <c r="N31" s="39">
        <v>0</v>
      </c>
      <c r="O31" s="39">
        <v>0</v>
      </c>
      <c r="P31" s="39">
        <v>0</v>
      </c>
      <c r="Q31" s="133">
        <f t="shared" si="7"/>
        <v>35000</v>
      </c>
      <c r="R31" s="133">
        <f t="shared" si="8"/>
        <v>0</v>
      </c>
      <c r="S31" s="133">
        <f t="shared" si="9"/>
        <v>0</v>
      </c>
      <c r="T31" s="133">
        <f t="shared" si="9"/>
        <v>0</v>
      </c>
      <c r="U31" s="133">
        <f t="shared" si="9"/>
        <v>0</v>
      </c>
      <c r="V31" s="133">
        <f t="shared" si="9"/>
        <v>0</v>
      </c>
      <c r="W31" s="133">
        <f t="shared" si="9"/>
        <v>0</v>
      </c>
      <c r="X31" s="133">
        <f t="shared" si="9"/>
        <v>0</v>
      </c>
      <c r="Y31" s="133">
        <f t="shared" si="9"/>
        <v>0</v>
      </c>
      <c r="Z31" s="133">
        <f t="shared" si="9"/>
        <v>0</v>
      </c>
      <c r="AA31" s="133">
        <f t="shared" si="9"/>
        <v>0</v>
      </c>
      <c r="AB31" s="133">
        <f t="shared" si="9"/>
        <v>0</v>
      </c>
    </row>
    <row r="32" spans="1:28" ht="20.25" customHeight="1" x14ac:dyDescent="0.25">
      <c r="A32" s="7">
        <v>3074000</v>
      </c>
      <c r="B32" s="37" t="s">
        <v>518</v>
      </c>
      <c r="C32" s="42">
        <v>155000</v>
      </c>
      <c r="D32" s="42"/>
      <c r="E32" s="42">
        <v>45833</v>
      </c>
      <c r="F32" s="42">
        <v>0</v>
      </c>
      <c r="G32" s="42">
        <f t="shared" si="10"/>
        <v>200833</v>
      </c>
      <c r="I32" s="42">
        <v>5000</v>
      </c>
      <c r="J32" s="39">
        <v>8</v>
      </c>
      <c r="K32" s="39">
        <v>10</v>
      </c>
      <c r="L32" s="39">
        <v>10</v>
      </c>
      <c r="M32" s="160">
        <v>16</v>
      </c>
      <c r="N32" s="39">
        <v>8</v>
      </c>
      <c r="O32" s="39">
        <v>10</v>
      </c>
      <c r="P32" s="39">
        <v>10</v>
      </c>
      <c r="Q32" s="133">
        <f t="shared" si="7"/>
        <v>155000</v>
      </c>
      <c r="R32" s="133">
        <f t="shared" si="8"/>
        <v>7638.833333333333</v>
      </c>
      <c r="S32" s="133">
        <f t="shared" si="9"/>
        <v>3819.4166666666665</v>
      </c>
      <c r="T32" s="133">
        <f t="shared" si="9"/>
        <v>3819.4166666666665</v>
      </c>
      <c r="U32" s="133">
        <f t="shared" si="9"/>
        <v>3819.4166666666665</v>
      </c>
      <c r="V32" s="133">
        <f t="shared" si="9"/>
        <v>3819.4166666666665</v>
      </c>
      <c r="W32" s="133">
        <f t="shared" si="9"/>
        <v>3819.4166666666665</v>
      </c>
      <c r="X32" s="133">
        <f t="shared" si="9"/>
        <v>3819.4166666666665</v>
      </c>
      <c r="Y32" s="133">
        <f t="shared" si="9"/>
        <v>3819.4166666666665</v>
      </c>
      <c r="Z32" s="133">
        <f t="shared" si="9"/>
        <v>3819.4166666666665</v>
      </c>
      <c r="AA32" s="133">
        <f t="shared" si="9"/>
        <v>3819.4166666666665</v>
      </c>
      <c r="AB32" s="133">
        <f t="shared" si="9"/>
        <v>3819.4166666666665</v>
      </c>
    </row>
    <row r="33" spans="1:28" ht="15" x14ac:dyDescent="0.25">
      <c r="A33" s="7">
        <v>3071104</v>
      </c>
      <c r="B33" s="37" t="s">
        <v>439</v>
      </c>
      <c r="C33" s="42">
        <v>180000</v>
      </c>
      <c r="D33" s="42"/>
      <c r="E33" s="199">
        <f>36098*18</f>
        <v>649764</v>
      </c>
      <c r="F33" s="42">
        <v>0</v>
      </c>
      <c r="G33" s="42">
        <f>C33+E33+F33</f>
        <v>829764</v>
      </c>
      <c r="H33" s="137"/>
      <c r="I33" s="42">
        <f>433177/12</f>
        <v>36098.083333333336</v>
      </c>
      <c r="J33" s="39">
        <v>18</v>
      </c>
      <c r="K33" s="39">
        <v>18</v>
      </c>
      <c r="L33" s="39">
        <v>18</v>
      </c>
      <c r="M33" s="160">
        <v>18</v>
      </c>
      <c r="N33" s="39">
        <v>18</v>
      </c>
      <c r="O33" s="39">
        <v>18</v>
      </c>
      <c r="P33" s="39">
        <v>18</v>
      </c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</row>
    <row r="34" spans="1:28" ht="15" x14ac:dyDescent="0.25">
      <c r="A34" s="7">
        <v>3071103</v>
      </c>
      <c r="B34" s="37" t="s">
        <v>403</v>
      </c>
      <c r="C34" s="42">
        <v>600000</v>
      </c>
      <c r="D34" s="42"/>
      <c r="E34" s="42">
        <f>I34*M34</f>
        <v>540000</v>
      </c>
      <c r="F34" s="42">
        <v>0</v>
      </c>
      <c r="G34" s="42">
        <f t="shared" si="10"/>
        <v>1140000</v>
      </c>
      <c r="I34" s="42">
        <f>540000/60</f>
        <v>9000</v>
      </c>
      <c r="J34" s="39">
        <v>60</v>
      </c>
      <c r="K34" s="39">
        <v>60</v>
      </c>
      <c r="L34" s="39">
        <v>60</v>
      </c>
      <c r="M34" s="160">
        <v>60</v>
      </c>
      <c r="N34" s="39">
        <v>60</v>
      </c>
      <c r="O34" s="39">
        <v>60</v>
      </c>
      <c r="P34" s="39">
        <v>60</v>
      </c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</row>
    <row r="35" spans="1:28" ht="15" x14ac:dyDescent="0.2">
      <c r="A35" s="35"/>
      <c r="B35" s="35" t="s">
        <v>464</v>
      </c>
      <c r="C35" s="35">
        <f>SUM(C23:C34)</f>
        <v>2166667</v>
      </c>
      <c r="D35" s="35">
        <f>SUM(D23:D34)</f>
        <v>0</v>
      </c>
      <c r="E35" s="35">
        <f>SUM(E23:E34)</f>
        <v>1848999</v>
      </c>
      <c r="F35" s="35">
        <f>SUM(F23:F34)</f>
        <v>0</v>
      </c>
      <c r="G35" s="35">
        <f>SUM(G23:G34)</f>
        <v>4015666</v>
      </c>
      <c r="I35" s="35"/>
      <c r="J35" s="47">
        <f t="shared" ref="J35:AB35" si="11">SUM(J23:J34)</f>
        <v>201</v>
      </c>
      <c r="K35" s="47">
        <f t="shared" si="11"/>
        <v>217</v>
      </c>
      <c r="L35" s="47">
        <f t="shared" si="11"/>
        <v>217</v>
      </c>
      <c r="M35" s="47">
        <f t="shared" si="11"/>
        <v>218</v>
      </c>
      <c r="N35" s="47">
        <f t="shared" si="11"/>
        <v>177</v>
      </c>
      <c r="O35" s="47">
        <f t="shared" si="11"/>
        <v>181</v>
      </c>
      <c r="P35" s="47">
        <f t="shared" si="11"/>
        <v>180</v>
      </c>
      <c r="Q35" s="133">
        <f t="shared" si="11"/>
        <v>1386667</v>
      </c>
      <c r="R35" s="133">
        <f t="shared" si="11"/>
        <v>109872.49999999999</v>
      </c>
      <c r="S35" s="133">
        <f t="shared" si="11"/>
        <v>54936.249999999993</v>
      </c>
      <c r="T35" s="133">
        <f t="shared" si="11"/>
        <v>54936.249999999993</v>
      </c>
      <c r="U35" s="133">
        <f t="shared" si="11"/>
        <v>54936.249999999993</v>
      </c>
      <c r="V35" s="133">
        <f t="shared" si="11"/>
        <v>54936.249999999993</v>
      </c>
      <c r="W35" s="133">
        <f t="shared" si="11"/>
        <v>54936.249999999993</v>
      </c>
      <c r="X35" s="133">
        <f t="shared" si="11"/>
        <v>54936.249999999993</v>
      </c>
      <c r="Y35" s="133">
        <f t="shared" si="11"/>
        <v>54936.249999999993</v>
      </c>
      <c r="Z35" s="133">
        <f t="shared" si="11"/>
        <v>54936.249999999993</v>
      </c>
      <c r="AA35" s="133">
        <f t="shared" si="11"/>
        <v>54936.249999999993</v>
      </c>
      <c r="AB35" s="133">
        <f t="shared" si="11"/>
        <v>54936.249999999993</v>
      </c>
    </row>
    <row r="36" spans="1:28" x14ac:dyDescent="0.2"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</row>
    <row r="37" spans="1:28" ht="30" x14ac:dyDescent="0.2">
      <c r="A37" s="35"/>
      <c r="B37" s="35" t="s">
        <v>465</v>
      </c>
      <c r="C37" s="35">
        <f>C35+C19</f>
        <v>9465833.6666666679</v>
      </c>
      <c r="D37" s="35">
        <f t="shared" ref="D37" si="12">D35</f>
        <v>0</v>
      </c>
      <c r="E37" s="35">
        <f>E35+E19</f>
        <v>13500005.124230918</v>
      </c>
      <c r="F37" s="35">
        <f>F35+F19</f>
        <v>332956.87362637359</v>
      </c>
      <c r="G37" s="35">
        <f>G35+G19</f>
        <v>23280468.489712499</v>
      </c>
      <c r="I37" s="35"/>
      <c r="J37" s="47">
        <f t="shared" ref="J37:Q37" si="13">J35+J19</f>
        <v>921</v>
      </c>
      <c r="K37" s="47">
        <f t="shared" si="13"/>
        <v>954</v>
      </c>
      <c r="L37" s="47">
        <f t="shared" si="13"/>
        <v>954</v>
      </c>
      <c r="M37" s="47">
        <f t="shared" si="13"/>
        <v>947.91666666666663</v>
      </c>
      <c r="N37" s="47">
        <f t="shared" si="13"/>
        <v>834</v>
      </c>
      <c r="O37" s="47">
        <f t="shared" si="13"/>
        <v>855</v>
      </c>
      <c r="P37" s="47">
        <f t="shared" si="13"/>
        <v>854</v>
      </c>
      <c r="Q37" s="133">
        <f t="shared" si="13"/>
        <v>8685833.6666666679</v>
      </c>
      <c r="R37" s="133">
        <f t="shared" ref="R37:AB37" si="14">R35+R19</f>
        <v>2107199.6663095485</v>
      </c>
      <c r="S37" s="133">
        <f t="shared" si="14"/>
        <v>1053599.8331547743</v>
      </c>
      <c r="T37" s="133">
        <f t="shared" si="14"/>
        <v>1053599.8331547743</v>
      </c>
      <c r="U37" s="133">
        <f t="shared" si="14"/>
        <v>1053599.8331547743</v>
      </c>
      <c r="V37" s="133">
        <f t="shared" si="14"/>
        <v>1053599.8331547743</v>
      </c>
      <c r="W37" s="133">
        <f t="shared" si="14"/>
        <v>1053599.8331547743</v>
      </c>
      <c r="X37" s="133">
        <f t="shared" si="14"/>
        <v>1053599.8331547743</v>
      </c>
      <c r="Y37" s="133">
        <f t="shared" si="14"/>
        <v>1053599.8331547743</v>
      </c>
      <c r="Z37" s="133">
        <f t="shared" si="14"/>
        <v>1053599.8331547743</v>
      </c>
      <c r="AA37" s="133">
        <f t="shared" si="14"/>
        <v>1053599.8331547743</v>
      </c>
      <c r="AB37" s="133">
        <f t="shared" si="14"/>
        <v>1053599.8331547743</v>
      </c>
    </row>
    <row r="40" spans="1:28" x14ac:dyDescent="0.2">
      <c r="G40" s="137"/>
    </row>
  </sheetData>
  <sheetProtection password="9D3C" sheet="1" objects="1" scenarios="1" autoFilter="0"/>
  <mergeCells count="2">
    <mergeCell ref="N11:P11"/>
    <mergeCell ref="Q10:AB10"/>
  </mergeCells>
  <hyperlinks>
    <hyperlink ref="C9" r:id="rId1"/>
  </hyperlinks>
  <pageMargins left="0.7" right="0.7" top="0.75" bottom="0.75" header="0.3" footer="0.3"/>
  <pageSetup paperSize="9" orientation="portrait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113"/>
  <sheetViews>
    <sheetView zoomScaleNormal="100" workbookViewId="0">
      <pane xSplit="3" ySplit="8" topLeftCell="D81" activePane="bottomRight" state="frozen"/>
      <selection activeCell="D14" sqref="D14"/>
      <selection pane="topRight" activeCell="D14" sqref="D14"/>
      <selection pane="bottomLeft" activeCell="D14" sqref="D14"/>
      <selection pane="bottomRight" activeCell="L15" sqref="L15"/>
    </sheetView>
  </sheetViews>
  <sheetFormatPr defaultColWidth="11.85546875" defaultRowHeight="15" x14ac:dyDescent="0.25"/>
  <cols>
    <col min="1" max="1" width="11" style="22" customWidth="1"/>
    <col min="2" max="2" width="45.7109375" style="19" customWidth="1"/>
    <col min="3" max="3" width="0" style="19" hidden="1" customWidth="1"/>
    <col min="4" max="4" width="9.140625" style="20" customWidth="1"/>
    <col min="5" max="5" width="9.140625" style="19" hidden="1" customWidth="1"/>
    <col min="6" max="6" width="14.42578125" style="19" customWidth="1"/>
    <col min="7" max="7" width="18" style="22" customWidth="1"/>
    <col min="8" max="9" width="13.85546875" style="23" hidden="1" customWidth="1"/>
    <col min="10" max="11" width="0" style="22" hidden="1" customWidth="1"/>
    <col min="12" max="12" width="17" style="22" customWidth="1"/>
    <col min="13" max="16384" width="11.85546875" style="22"/>
  </cols>
  <sheetData>
    <row r="1" spans="1:24" ht="23.25" x14ac:dyDescent="0.35">
      <c r="A1" s="81"/>
      <c r="B1" s="82" t="s">
        <v>431</v>
      </c>
      <c r="C1" s="57"/>
      <c r="F1" s="21"/>
    </row>
    <row r="2" spans="1:24" ht="15.75" thickBot="1" x14ac:dyDescent="0.3">
      <c r="A2" s="84"/>
      <c r="B2" s="86" t="s">
        <v>454</v>
      </c>
      <c r="C2" s="58"/>
      <c r="F2" s="21"/>
      <c r="M2" s="1" t="s">
        <v>496</v>
      </c>
    </row>
    <row r="3" spans="1:24" ht="15.75" thickBot="1" x14ac:dyDescent="0.3">
      <c r="A3" s="84"/>
      <c r="B3" s="124" t="s">
        <v>487</v>
      </c>
      <c r="C3" s="125" t="s">
        <v>479</v>
      </c>
      <c r="D3" s="22"/>
      <c r="F3" s="126" t="s">
        <v>480</v>
      </c>
      <c r="M3" s="232" t="s">
        <v>434</v>
      </c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6"/>
    </row>
    <row r="4" spans="1:24" ht="14.45" customHeight="1" thickBot="1" x14ac:dyDescent="0.3">
      <c r="C4" s="21"/>
      <c r="D4" s="24"/>
      <c r="E4" s="25"/>
      <c r="G4" s="26"/>
      <c r="H4" s="27"/>
      <c r="I4" s="27"/>
      <c r="M4" s="111">
        <v>0.115</v>
      </c>
      <c r="N4" s="112">
        <v>8.5000000000000006E-2</v>
      </c>
      <c r="O4" s="112">
        <v>8.5000000000000006E-2</v>
      </c>
      <c r="P4" s="112">
        <v>8.5000000000000006E-2</v>
      </c>
      <c r="Q4" s="112">
        <v>8.5000000000000006E-2</v>
      </c>
      <c r="R4" s="112">
        <v>8.5000000000000006E-2</v>
      </c>
      <c r="S4" s="112">
        <v>8.5000000000000006E-2</v>
      </c>
      <c r="T4" s="112">
        <v>8.5000000000000006E-2</v>
      </c>
      <c r="U4" s="112">
        <v>8.5000000000000006E-2</v>
      </c>
      <c r="V4" s="112">
        <v>8.5000000000000006E-2</v>
      </c>
      <c r="W4" s="112">
        <v>8.5000000000000006E-2</v>
      </c>
      <c r="X4" s="113">
        <v>3.5000000000000003E-2</v>
      </c>
    </row>
    <row r="5" spans="1:24" s="31" customFormat="1" ht="120" x14ac:dyDescent="0.2">
      <c r="B5" s="28" t="s">
        <v>4</v>
      </c>
      <c r="C5" s="28" t="s">
        <v>129</v>
      </c>
      <c r="D5" s="29" t="s">
        <v>130</v>
      </c>
      <c r="E5" s="28" t="s">
        <v>131</v>
      </c>
      <c r="F5" s="28" t="s">
        <v>132</v>
      </c>
      <c r="G5" s="28" t="s">
        <v>133</v>
      </c>
      <c r="H5" s="30" t="s">
        <v>134</v>
      </c>
      <c r="I5" s="29" t="s">
        <v>135</v>
      </c>
      <c r="J5" s="29" t="s">
        <v>136</v>
      </c>
      <c r="K5" s="29" t="s">
        <v>137</v>
      </c>
      <c r="L5" s="29" t="s">
        <v>138</v>
      </c>
      <c r="M5" s="104" t="s">
        <v>364</v>
      </c>
      <c r="N5" s="104" t="s">
        <v>365</v>
      </c>
      <c r="O5" s="104" t="s">
        <v>366</v>
      </c>
      <c r="P5" s="104" t="s">
        <v>367</v>
      </c>
      <c r="Q5" s="104" t="s">
        <v>368</v>
      </c>
      <c r="R5" s="104" t="s">
        <v>436</v>
      </c>
      <c r="S5" s="104" t="s">
        <v>446</v>
      </c>
      <c r="T5" s="104" t="s">
        <v>447</v>
      </c>
      <c r="U5" s="104" t="s">
        <v>448</v>
      </c>
      <c r="V5" s="104" t="s">
        <v>449</v>
      </c>
      <c r="W5" s="104" t="s">
        <v>450</v>
      </c>
      <c r="X5" s="104" t="s">
        <v>451</v>
      </c>
    </row>
    <row r="6" spans="1:24" s="36" customFormat="1" x14ac:dyDescent="0.2">
      <c r="B6" s="32" t="s">
        <v>6</v>
      </c>
      <c r="C6" s="33">
        <v>30675.5</v>
      </c>
      <c r="D6" s="33">
        <v>397</v>
      </c>
      <c r="E6" s="34">
        <v>1.2941924337011622E-2</v>
      </c>
      <c r="F6" s="35">
        <v>2382000</v>
      </c>
      <c r="G6" s="35">
        <v>1963300</v>
      </c>
      <c r="H6" s="35">
        <v>471160.84918941342</v>
      </c>
      <c r="I6" s="35">
        <v>434402.76731718174</v>
      </c>
      <c r="J6" s="35">
        <v>288066.55257919169</v>
      </c>
      <c r="K6" s="35">
        <v>216848.28846852522</v>
      </c>
      <c r="L6" s="35">
        <v>329868</v>
      </c>
      <c r="M6" s="118">
        <f>$L6*M$4</f>
        <v>37934.82</v>
      </c>
      <c r="N6" s="118">
        <f t="shared" ref="N6:X21" si="0">$L6*N$4</f>
        <v>28038.780000000002</v>
      </c>
      <c r="O6" s="118">
        <f t="shared" si="0"/>
        <v>28038.780000000002</v>
      </c>
      <c r="P6" s="118">
        <f t="shared" si="0"/>
        <v>28038.780000000002</v>
      </c>
      <c r="Q6" s="118">
        <f t="shared" si="0"/>
        <v>28038.780000000002</v>
      </c>
      <c r="R6" s="118">
        <f t="shared" si="0"/>
        <v>28038.780000000002</v>
      </c>
      <c r="S6" s="118">
        <f t="shared" si="0"/>
        <v>28038.780000000002</v>
      </c>
      <c r="T6" s="118">
        <f t="shared" si="0"/>
        <v>28038.780000000002</v>
      </c>
      <c r="U6" s="118">
        <f t="shared" si="0"/>
        <v>28038.780000000002</v>
      </c>
      <c r="V6" s="118">
        <f t="shared" si="0"/>
        <v>28038.780000000002</v>
      </c>
      <c r="W6" s="118">
        <f t="shared" si="0"/>
        <v>28038.780000000002</v>
      </c>
      <c r="X6" s="118">
        <f t="shared" si="0"/>
        <v>11545.380000000001</v>
      </c>
    </row>
    <row r="7" spans="1:24" s="36" customFormat="1" x14ac:dyDescent="0.2">
      <c r="B7" s="32" t="s">
        <v>139</v>
      </c>
      <c r="C7" s="33">
        <v>14996.833333333334</v>
      </c>
      <c r="D7" s="33">
        <v>233</v>
      </c>
      <c r="E7" s="34">
        <v>1.5536613285026838E-2</v>
      </c>
      <c r="F7" s="35">
        <v>1398000</v>
      </c>
      <c r="G7" s="35">
        <v>1665747</v>
      </c>
      <c r="H7" s="35">
        <v>161171.16097216983</v>
      </c>
      <c r="I7" s="35">
        <v>148597.23268281828</v>
      </c>
      <c r="J7" s="35">
        <v>161131.78380659421</v>
      </c>
      <c r="K7" s="35">
        <v>232138.44189726393</v>
      </c>
      <c r="L7" s="35">
        <v>120186</v>
      </c>
      <c r="M7" s="118">
        <f t="shared" ref="M7:X22" si="1">$L7*M$4</f>
        <v>13821.390000000001</v>
      </c>
      <c r="N7" s="118">
        <f t="shared" si="0"/>
        <v>10215.810000000001</v>
      </c>
      <c r="O7" s="118">
        <f t="shared" si="0"/>
        <v>10215.810000000001</v>
      </c>
      <c r="P7" s="118">
        <f t="shared" si="0"/>
        <v>10215.810000000001</v>
      </c>
      <c r="Q7" s="118">
        <f t="shared" si="0"/>
        <v>10215.810000000001</v>
      </c>
      <c r="R7" s="118">
        <f t="shared" si="0"/>
        <v>10215.810000000001</v>
      </c>
      <c r="S7" s="118">
        <f t="shared" si="0"/>
        <v>10215.810000000001</v>
      </c>
      <c r="T7" s="118">
        <f t="shared" si="0"/>
        <v>10215.810000000001</v>
      </c>
      <c r="U7" s="118">
        <f t="shared" si="0"/>
        <v>10215.810000000001</v>
      </c>
      <c r="V7" s="118">
        <f t="shared" si="0"/>
        <v>10215.810000000001</v>
      </c>
      <c r="W7" s="118">
        <f t="shared" si="0"/>
        <v>10215.810000000001</v>
      </c>
      <c r="X7" s="118">
        <f t="shared" si="0"/>
        <v>4206.51</v>
      </c>
    </row>
    <row r="8" spans="1:24" s="36" customFormat="1" x14ac:dyDescent="0.2">
      <c r="B8" s="32" t="s">
        <v>120</v>
      </c>
      <c r="C8" s="33">
        <v>45672.333333333336</v>
      </c>
      <c r="D8" s="33">
        <v>630</v>
      </c>
      <c r="E8" s="34">
        <v>1.3793908785041272E-2</v>
      </c>
      <c r="F8" s="35">
        <v>3780000</v>
      </c>
      <c r="G8" s="35">
        <v>3629047</v>
      </c>
      <c r="H8" s="35">
        <v>632332.01016158331</v>
      </c>
      <c r="I8" s="35">
        <v>583000</v>
      </c>
      <c r="J8" s="35">
        <v>449198.33638578589</v>
      </c>
      <c r="K8" s="35">
        <v>448986.73036578915</v>
      </c>
      <c r="L8" s="35">
        <v>450054</v>
      </c>
      <c r="M8" s="118">
        <f t="shared" si="1"/>
        <v>51756.21</v>
      </c>
      <c r="N8" s="118">
        <f t="shared" si="0"/>
        <v>38254.590000000004</v>
      </c>
      <c r="O8" s="118">
        <f t="shared" si="0"/>
        <v>38254.590000000004</v>
      </c>
      <c r="P8" s="118">
        <f t="shared" si="0"/>
        <v>38254.590000000004</v>
      </c>
      <c r="Q8" s="118">
        <f t="shared" si="0"/>
        <v>38254.590000000004</v>
      </c>
      <c r="R8" s="118">
        <f t="shared" si="0"/>
        <v>38254.590000000004</v>
      </c>
      <c r="S8" s="118">
        <f t="shared" si="0"/>
        <v>38254.590000000004</v>
      </c>
      <c r="T8" s="118">
        <f t="shared" si="0"/>
        <v>38254.590000000004</v>
      </c>
      <c r="U8" s="118">
        <f t="shared" si="0"/>
        <v>38254.590000000004</v>
      </c>
      <c r="V8" s="118">
        <f t="shared" si="0"/>
        <v>38254.590000000004</v>
      </c>
      <c r="W8" s="118">
        <f t="shared" si="0"/>
        <v>38254.590000000004</v>
      </c>
      <c r="X8" s="118">
        <f t="shared" si="0"/>
        <v>15751.890000000001</v>
      </c>
    </row>
    <row r="9" spans="1:24" x14ac:dyDescent="0.25">
      <c r="A9" s="7">
        <v>3072000</v>
      </c>
      <c r="B9" s="37" t="s">
        <v>5</v>
      </c>
      <c r="C9" s="38">
        <v>360</v>
      </c>
      <c r="D9" s="39">
        <v>1</v>
      </c>
      <c r="E9" s="40">
        <v>2.7777777777777779E-3</v>
      </c>
      <c r="F9" s="41">
        <v>6000</v>
      </c>
      <c r="G9" s="42">
        <v>23041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87">
        <f t="shared" si="1"/>
        <v>0</v>
      </c>
      <c r="N9" s="87">
        <f t="shared" si="0"/>
        <v>0</v>
      </c>
      <c r="O9" s="87">
        <f t="shared" si="0"/>
        <v>0</v>
      </c>
      <c r="P9" s="87">
        <f t="shared" si="0"/>
        <v>0</v>
      </c>
      <c r="Q9" s="87">
        <f t="shared" si="0"/>
        <v>0</v>
      </c>
      <c r="R9" s="87">
        <f t="shared" si="0"/>
        <v>0</v>
      </c>
      <c r="S9" s="87">
        <f t="shared" si="0"/>
        <v>0</v>
      </c>
      <c r="T9" s="87">
        <f t="shared" si="0"/>
        <v>0</v>
      </c>
      <c r="U9" s="87">
        <f t="shared" si="0"/>
        <v>0</v>
      </c>
      <c r="V9" s="87">
        <f t="shared" si="0"/>
        <v>0</v>
      </c>
      <c r="W9" s="87">
        <f t="shared" si="0"/>
        <v>0</v>
      </c>
      <c r="X9" s="87">
        <f t="shared" si="0"/>
        <v>0</v>
      </c>
    </row>
    <row r="10" spans="1:24" x14ac:dyDescent="0.25">
      <c r="A10" s="7">
        <v>3072005</v>
      </c>
      <c r="B10" s="37" t="s">
        <v>7</v>
      </c>
      <c r="C10" s="38">
        <v>378</v>
      </c>
      <c r="D10" s="39">
        <v>4</v>
      </c>
      <c r="E10" s="40">
        <v>1.0582010582010581E-2</v>
      </c>
      <c r="F10" s="41">
        <v>24000</v>
      </c>
      <c r="G10" s="42">
        <v>24193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87">
        <f t="shared" si="1"/>
        <v>0</v>
      </c>
      <c r="N10" s="87">
        <f t="shared" si="0"/>
        <v>0</v>
      </c>
      <c r="O10" s="87">
        <f t="shared" si="0"/>
        <v>0</v>
      </c>
      <c r="P10" s="87">
        <f t="shared" si="0"/>
        <v>0</v>
      </c>
      <c r="Q10" s="87">
        <f t="shared" si="0"/>
        <v>0</v>
      </c>
      <c r="R10" s="87">
        <f t="shared" si="0"/>
        <v>0</v>
      </c>
      <c r="S10" s="87">
        <f t="shared" si="0"/>
        <v>0</v>
      </c>
      <c r="T10" s="87">
        <f t="shared" si="0"/>
        <v>0</v>
      </c>
      <c r="U10" s="87">
        <f t="shared" si="0"/>
        <v>0</v>
      </c>
      <c r="V10" s="87">
        <f t="shared" si="0"/>
        <v>0</v>
      </c>
      <c r="W10" s="87">
        <f t="shared" si="0"/>
        <v>0</v>
      </c>
      <c r="X10" s="87">
        <f t="shared" si="0"/>
        <v>0</v>
      </c>
    </row>
    <row r="11" spans="1:24" x14ac:dyDescent="0.25">
      <c r="A11" s="7">
        <v>3072006</v>
      </c>
      <c r="B11" s="37" t="s">
        <v>8</v>
      </c>
      <c r="C11" s="38">
        <v>253</v>
      </c>
      <c r="D11" s="39">
        <v>10</v>
      </c>
      <c r="E11" s="40">
        <v>3.9525691699604744E-2</v>
      </c>
      <c r="F11" s="41">
        <v>60000</v>
      </c>
      <c r="G11" s="42">
        <v>16193</v>
      </c>
      <c r="H11" s="42">
        <v>37230</v>
      </c>
      <c r="I11" s="42">
        <v>34325.464552163947</v>
      </c>
      <c r="J11" s="42">
        <v>34873.184786784477</v>
      </c>
      <c r="K11" s="42">
        <v>26864.781770320049</v>
      </c>
      <c r="L11" s="42">
        <v>31807</v>
      </c>
      <c r="M11" s="87">
        <f t="shared" si="1"/>
        <v>3657.8050000000003</v>
      </c>
      <c r="N11" s="87">
        <f t="shared" si="0"/>
        <v>2703.5950000000003</v>
      </c>
      <c r="O11" s="87">
        <f t="shared" si="0"/>
        <v>2703.5950000000003</v>
      </c>
      <c r="P11" s="87">
        <f t="shared" si="0"/>
        <v>2703.5950000000003</v>
      </c>
      <c r="Q11" s="87">
        <f t="shared" si="0"/>
        <v>2703.5950000000003</v>
      </c>
      <c r="R11" s="87">
        <f t="shared" si="0"/>
        <v>2703.5950000000003</v>
      </c>
      <c r="S11" s="87">
        <f t="shared" si="0"/>
        <v>2703.5950000000003</v>
      </c>
      <c r="T11" s="87">
        <f t="shared" si="0"/>
        <v>2703.5950000000003</v>
      </c>
      <c r="U11" s="87">
        <f t="shared" si="0"/>
        <v>2703.5950000000003</v>
      </c>
      <c r="V11" s="87">
        <f t="shared" si="0"/>
        <v>2703.5950000000003</v>
      </c>
      <c r="W11" s="87">
        <f t="shared" si="0"/>
        <v>2703.5950000000003</v>
      </c>
      <c r="X11" s="87">
        <f t="shared" si="0"/>
        <v>1113.2450000000001</v>
      </c>
    </row>
    <row r="12" spans="1:24" x14ac:dyDescent="0.25">
      <c r="A12" s="7">
        <v>3072022</v>
      </c>
      <c r="B12" s="37" t="s">
        <v>9</v>
      </c>
      <c r="C12" s="38">
        <v>289</v>
      </c>
      <c r="D12" s="39">
        <v>7</v>
      </c>
      <c r="E12" s="40">
        <v>2.4221453287197232E-2</v>
      </c>
      <c r="F12" s="41">
        <v>42000</v>
      </c>
      <c r="G12" s="42">
        <v>18497</v>
      </c>
      <c r="H12" s="42">
        <v>15990</v>
      </c>
      <c r="I12" s="42">
        <v>14742.524259712638</v>
      </c>
      <c r="J12" s="42">
        <v>13297.827681346689</v>
      </c>
      <c r="K12" s="42">
        <v>0</v>
      </c>
      <c r="L12" s="42">
        <v>11503</v>
      </c>
      <c r="M12" s="87">
        <f t="shared" si="1"/>
        <v>1322.845</v>
      </c>
      <c r="N12" s="87">
        <f t="shared" si="0"/>
        <v>977.75500000000011</v>
      </c>
      <c r="O12" s="87">
        <f t="shared" si="0"/>
        <v>977.75500000000011</v>
      </c>
      <c r="P12" s="87">
        <f t="shared" si="0"/>
        <v>977.75500000000011</v>
      </c>
      <c r="Q12" s="87">
        <f t="shared" si="0"/>
        <v>977.75500000000011</v>
      </c>
      <c r="R12" s="87">
        <f t="shared" si="0"/>
        <v>977.75500000000011</v>
      </c>
      <c r="S12" s="87">
        <f t="shared" si="0"/>
        <v>977.75500000000011</v>
      </c>
      <c r="T12" s="87">
        <f t="shared" si="0"/>
        <v>977.75500000000011</v>
      </c>
      <c r="U12" s="87">
        <f t="shared" si="0"/>
        <v>977.75500000000011</v>
      </c>
      <c r="V12" s="87">
        <f t="shared" si="0"/>
        <v>977.75500000000011</v>
      </c>
      <c r="W12" s="87">
        <f t="shared" si="0"/>
        <v>977.75500000000011</v>
      </c>
      <c r="X12" s="87">
        <f t="shared" si="0"/>
        <v>402.60500000000002</v>
      </c>
    </row>
    <row r="13" spans="1:24" x14ac:dyDescent="0.25">
      <c r="A13" s="7">
        <v>3072033</v>
      </c>
      <c r="B13" s="37" t="s">
        <v>10</v>
      </c>
      <c r="C13" s="38">
        <v>403</v>
      </c>
      <c r="D13" s="39">
        <v>13</v>
      </c>
      <c r="E13" s="40">
        <v>3.2258064516129031E-2</v>
      </c>
      <c r="F13" s="41">
        <v>78000</v>
      </c>
      <c r="G13" s="42">
        <v>25793</v>
      </c>
      <c r="H13" s="42">
        <v>41730</v>
      </c>
      <c r="I13" s="42">
        <v>38474.392580225664</v>
      </c>
      <c r="J13" s="42">
        <v>37975.863514127042</v>
      </c>
      <c r="K13" s="42">
        <v>30620.818596981157</v>
      </c>
      <c r="L13" s="42">
        <v>40207</v>
      </c>
      <c r="M13" s="87">
        <f t="shared" si="1"/>
        <v>4623.8050000000003</v>
      </c>
      <c r="N13" s="87">
        <f t="shared" si="0"/>
        <v>3417.5950000000003</v>
      </c>
      <c r="O13" s="87">
        <f t="shared" si="0"/>
        <v>3417.5950000000003</v>
      </c>
      <c r="P13" s="87">
        <f t="shared" si="0"/>
        <v>3417.5950000000003</v>
      </c>
      <c r="Q13" s="87">
        <f t="shared" si="0"/>
        <v>3417.5950000000003</v>
      </c>
      <c r="R13" s="87">
        <f t="shared" si="0"/>
        <v>3417.5950000000003</v>
      </c>
      <c r="S13" s="87">
        <f t="shared" si="0"/>
        <v>3417.5950000000003</v>
      </c>
      <c r="T13" s="87">
        <f t="shared" si="0"/>
        <v>3417.5950000000003</v>
      </c>
      <c r="U13" s="87">
        <f t="shared" si="0"/>
        <v>3417.5950000000003</v>
      </c>
      <c r="V13" s="87">
        <f t="shared" si="0"/>
        <v>3417.5950000000003</v>
      </c>
      <c r="W13" s="87">
        <f t="shared" si="0"/>
        <v>3417.5950000000003</v>
      </c>
      <c r="X13" s="87">
        <f t="shared" si="0"/>
        <v>1407.2450000000001</v>
      </c>
    </row>
    <row r="14" spans="1:24" x14ac:dyDescent="0.25">
      <c r="A14" s="7">
        <v>3072046</v>
      </c>
      <c r="B14" s="37" t="s">
        <v>11</v>
      </c>
      <c r="C14" s="38">
        <v>620</v>
      </c>
      <c r="D14" s="39">
        <v>10</v>
      </c>
      <c r="E14" s="40">
        <v>1.6129032258064516E-2</v>
      </c>
      <c r="F14" s="41">
        <v>60000</v>
      </c>
      <c r="G14" s="42">
        <v>39681</v>
      </c>
      <c r="H14" s="42">
        <v>24160.182108640933</v>
      </c>
      <c r="I14" s="42">
        <v>22275.301491914586</v>
      </c>
      <c r="J14" s="42">
        <v>0</v>
      </c>
      <c r="K14" s="42">
        <v>13450.268446882621</v>
      </c>
      <c r="L14" s="42">
        <v>8319</v>
      </c>
      <c r="M14" s="87">
        <f t="shared" si="1"/>
        <v>956.68500000000006</v>
      </c>
      <c r="N14" s="87">
        <f t="shared" si="0"/>
        <v>707.11500000000001</v>
      </c>
      <c r="O14" s="87">
        <f t="shared" si="0"/>
        <v>707.11500000000001</v>
      </c>
      <c r="P14" s="87">
        <f t="shared" si="0"/>
        <v>707.11500000000001</v>
      </c>
      <c r="Q14" s="87">
        <f t="shared" si="0"/>
        <v>707.11500000000001</v>
      </c>
      <c r="R14" s="87">
        <f t="shared" si="0"/>
        <v>707.11500000000001</v>
      </c>
      <c r="S14" s="87">
        <f t="shared" si="0"/>
        <v>707.11500000000001</v>
      </c>
      <c r="T14" s="87">
        <f t="shared" si="0"/>
        <v>707.11500000000001</v>
      </c>
      <c r="U14" s="87">
        <f t="shared" si="0"/>
        <v>707.11500000000001</v>
      </c>
      <c r="V14" s="87">
        <f t="shared" si="0"/>
        <v>707.11500000000001</v>
      </c>
      <c r="W14" s="87">
        <f t="shared" si="0"/>
        <v>707.11500000000001</v>
      </c>
      <c r="X14" s="87">
        <f t="shared" si="0"/>
        <v>291.16500000000002</v>
      </c>
    </row>
    <row r="15" spans="1:24" x14ac:dyDescent="0.25">
      <c r="A15" s="7">
        <v>3072058</v>
      </c>
      <c r="B15" s="37" t="s">
        <v>12</v>
      </c>
      <c r="C15" s="38">
        <v>359</v>
      </c>
      <c r="D15" s="39">
        <v>8</v>
      </c>
      <c r="E15" s="40">
        <v>2.2284122562674095E-2</v>
      </c>
      <c r="F15" s="41">
        <v>48000</v>
      </c>
      <c r="G15" s="42">
        <v>22977</v>
      </c>
      <c r="H15" s="42">
        <v>15690.000000000002</v>
      </c>
      <c r="I15" s="42">
        <v>14465.929057841859</v>
      </c>
      <c r="J15" s="42">
        <v>12345.744420773224</v>
      </c>
      <c r="K15" s="42">
        <v>0</v>
      </c>
      <c r="L15" s="42">
        <v>13023</v>
      </c>
      <c r="M15" s="87">
        <f t="shared" si="1"/>
        <v>1497.645</v>
      </c>
      <c r="N15" s="87">
        <f t="shared" si="0"/>
        <v>1106.9550000000002</v>
      </c>
      <c r="O15" s="87">
        <f t="shared" si="0"/>
        <v>1106.9550000000002</v>
      </c>
      <c r="P15" s="87">
        <f t="shared" si="0"/>
        <v>1106.9550000000002</v>
      </c>
      <c r="Q15" s="87">
        <f t="shared" si="0"/>
        <v>1106.9550000000002</v>
      </c>
      <c r="R15" s="87">
        <f t="shared" si="0"/>
        <v>1106.9550000000002</v>
      </c>
      <c r="S15" s="87">
        <f t="shared" si="0"/>
        <v>1106.9550000000002</v>
      </c>
      <c r="T15" s="87">
        <f t="shared" si="0"/>
        <v>1106.9550000000002</v>
      </c>
      <c r="U15" s="87">
        <f t="shared" si="0"/>
        <v>1106.9550000000002</v>
      </c>
      <c r="V15" s="87">
        <f t="shared" si="0"/>
        <v>1106.9550000000002</v>
      </c>
      <c r="W15" s="87">
        <f t="shared" si="0"/>
        <v>1106.9550000000002</v>
      </c>
      <c r="X15" s="87">
        <f t="shared" si="0"/>
        <v>455.80500000000006</v>
      </c>
    </row>
    <row r="16" spans="1:24" x14ac:dyDescent="0.25">
      <c r="A16" s="7">
        <v>3072059</v>
      </c>
      <c r="B16" s="37" t="s">
        <v>13</v>
      </c>
      <c r="C16" s="38">
        <v>431</v>
      </c>
      <c r="D16" s="39">
        <v>5</v>
      </c>
      <c r="E16" s="40">
        <v>1.1600928074245939E-2</v>
      </c>
      <c r="F16" s="41">
        <v>30000</v>
      </c>
      <c r="G16" s="42">
        <v>27585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87">
        <f t="shared" si="1"/>
        <v>0</v>
      </c>
      <c r="N16" s="87">
        <f t="shared" si="0"/>
        <v>0</v>
      </c>
      <c r="O16" s="87">
        <f t="shared" si="0"/>
        <v>0</v>
      </c>
      <c r="P16" s="87">
        <f t="shared" si="0"/>
        <v>0</v>
      </c>
      <c r="Q16" s="87">
        <f t="shared" si="0"/>
        <v>0</v>
      </c>
      <c r="R16" s="87">
        <f t="shared" si="0"/>
        <v>0</v>
      </c>
      <c r="S16" s="87">
        <f t="shared" si="0"/>
        <v>0</v>
      </c>
      <c r="T16" s="87">
        <f t="shared" si="0"/>
        <v>0</v>
      </c>
      <c r="U16" s="87">
        <f t="shared" si="0"/>
        <v>0</v>
      </c>
      <c r="V16" s="87">
        <f t="shared" si="0"/>
        <v>0</v>
      </c>
      <c r="W16" s="87">
        <f t="shared" si="0"/>
        <v>0</v>
      </c>
      <c r="X16" s="87">
        <f t="shared" si="0"/>
        <v>0</v>
      </c>
    </row>
    <row r="17" spans="1:24" x14ac:dyDescent="0.25">
      <c r="A17" s="7">
        <v>3072067</v>
      </c>
      <c r="B17" s="37" t="s">
        <v>14</v>
      </c>
      <c r="C17" s="38">
        <v>348</v>
      </c>
      <c r="D17" s="39">
        <v>5</v>
      </c>
      <c r="E17" s="40">
        <v>1.4367816091954023E-2</v>
      </c>
      <c r="F17" s="41">
        <v>30000</v>
      </c>
      <c r="G17" s="42">
        <v>22273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87">
        <f t="shared" si="1"/>
        <v>0</v>
      </c>
      <c r="N17" s="87">
        <f t="shared" si="0"/>
        <v>0</v>
      </c>
      <c r="O17" s="87">
        <f t="shared" si="0"/>
        <v>0</v>
      </c>
      <c r="P17" s="87">
        <f t="shared" si="0"/>
        <v>0</v>
      </c>
      <c r="Q17" s="87">
        <f t="shared" si="0"/>
        <v>0</v>
      </c>
      <c r="R17" s="87">
        <f t="shared" si="0"/>
        <v>0</v>
      </c>
      <c r="S17" s="87">
        <f t="shared" si="0"/>
        <v>0</v>
      </c>
      <c r="T17" s="87">
        <f t="shared" si="0"/>
        <v>0</v>
      </c>
      <c r="U17" s="87">
        <f t="shared" si="0"/>
        <v>0</v>
      </c>
      <c r="V17" s="87">
        <f t="shared" si="0"/>
        <v>0</v>
      </c>
      <c r="W17" s="87">
        <f t="shared" si="0"/>
        <v>0</v>
      </c>
      <c r="X17" s="87">
        <f t="shared" si="0"/>
        <v>0</v>
      </c>
    </row>
    <row r="18" spans="1:24" x14ac:dyDescent="0.25">
      <c r="A18" s="7">
        <v>3072071</v>
      </c>
      <c r="B18" s="37" t="s">
        <v>15</v>
      </c>
      <c r="C18" s="38">
        <v>569</v>
      </c>
      <c r="D18" s="39">
        <v>6</v>
      </c>
      <c r="E18" s="40">
        <v>1.054481546572935E-2</v>
      </c>
      <c r="F18" s="41">
        <v>36000</v>
      </c>
      <c r="G18" s="42">
        <v>36417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87">
        <f t="shared" si="1"/>
        <v>0</v>
      </c>
      <c r="N18" s="87">
        <f t="shared" si="0"/>
        <v>0</v>
      </c>
      <c r="O18" s="87">
        <f t="shared" si="0"/>
        <v>0</v>
      </c>
      <c r="P18" s="87">
        <f t="shared" si="0"/>
        <v>0</v>
      </c>
      <c r="Q18" s="87">
        <f t="shared" si="0"/>
        <v>0</v>
      </c>
      <c r="R18" s="87">
        <f t="shared" si="0"/>
        <v>0</v>
      </c>
      <c r="S18" s="87">
        <f t="shared" si="0"/>
        <v>0</v>
      </c>
      <c r="T18" s="87">
        <f t="shared" si="0"/>
        <v>0</v>
      </c>
      <c r="U18" s="87">
        <f t="shared" si="0"/>
        <v>0</v>
      </c>
      <c r="V18" s="87">
        <f t="shared" si="0"/>
        <v>0</v>
      </c>
      <c r="W18" s="87">
        <f t="shared" si="0"/>
        <v>0</v>
      </c>
      <c r="X18" s="87">
        <f t="shared" si="0"/>
        <v>0</v>
      </c>
    </row>
    <row r="19" spans="1:24" x14ac:dyDescent="0.25">
      <c r="A19" s="7">
        <v>3072076</v>
      </c>
      <c r="B19" s="37" t="s">
        <v>16</v>
      </c>
      <c r="C19" s="38">
        <v>342</v>
      </c>
      <c r="D19" s="39">
        <v>8</v>
      </c>
      <c r="E19" s="40">
        <v>2.3391812865497075E-2</v>
      </c>
      <c r="F19" s="41">
        <v>48000</v>
      </c>
      <c r="G19" s="42">
        <v>21889</v>
      </c>
      <c r="H19" s="42">
        <v>17219.999999999996</v>
      </c>
      <c r="I19" s="42">
        <v>15876.564587382838</v>
      </c>
      <c r="J19" s="42">
        <v>14034.107498341064</v>
      </c>
      <c r="K19" s="42">
        <v>2850.7099636294201</v>
      </c>
      <c r="L19" s="42">
        <v>14111</v>
      </c>
      <c r="M19" s="87">
        <f t="shared" si="1"/>
        <v>1622.7650000000001</v>
      </c>
      <c r="N19" s="87">
        <f t="shared" si="0"/>
        <v>1199.4350000000002</v>
      </c>
      <c r="O19" s="87">
        <f t="shared" si="0"/>
        <v>1199.4350000000002</v>
      </c>
      <c r="P19" s="87">
        <f t="shared" si="0"/>
        <v>1199.4350000000002</v>
      </c>
      <c r="Q19" s="87">
        <f t="shared" si="0"/>
        <v>1199.4350000000002</v>
      </c>
      <c r="R19" s="87">
        <f t="shared" si="0"/>
        <v>1199.4350000000002</v>
      </c>
      <c r="S19" s="87">
        <f t="shared" si="0"/>
        <v>1199.4350000000002</v>
      </c>
      <c r="T19" s="87">
        <f t="shared" si="0"/>
        <v>1199.4350000000002</v>
      </c>
      <c r="U19" s="87">
        <f t="shared" si="0"/>
        <v>1199.4350000000002</v>
      </c>
      <c r="V19" s="87">
        <f t="shared" si="0"/>
        <v>1199.4350000000002</v>
      </c>
      <c r="W19" s="87">
        <f t="shared" si="0"/>
        <v>1199.4350000000002</v>
      </c>
      <c r="X19" s="87">
        <f t="shared" si="0"/>
        <v>493.88500000000005</v>
      </c>
    </row>
    <row r="20" spans="1:24" x14ac:dyDescent="0.25">
      <c r="A20" s="7">
        <v>3072083</v>
      </c>
      <c r="B20" s="37" t="s">
        <v>17</v>
      </c>
      <c r="C20" s="38">
        <v>257</v>
      </c>
      <c r="D20" s="39">
        <v>1</v>
      </c>
      <c r="E20" s="40">
        <v>3.8910505836575876E-3</v>
      </c>
      <c r="F20" s="41">
        <v>6000</v>
      </c>
      <c r="G20" s="42">
        <v>16449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87">
        <f t="shared" si="1"/>
        <v>0</v>
      </c>
      <c r="N20" s="87">
        <f t="shared" si="0"/>
        <v>0</v>
      </c>
      <c r="O20" s="87">
        <f t="shared" si="0"/>
        <v>0</v>
      </c>
      <c r="P20" s="87">
        <f t="shared" si="0"/>
        <v>0</v>
      </c>
      <c r="Q20" s="87">
        <f t="shared" si="0"/>
        <v>0</v>
      </c>
      <c r="R20" s="87">
        <f t="shared" si="0"/>
        <v>0</v>
      </c>
      <c r="S20" s="87">
        <f t="shared" si="0"/>
        <v>0</v>
      </c>
      <c r="T20" s="87">
        <f t="shared" si="0"/>
        <v>0</v>
      </c>
      <c r="U20" s="87">
        <f t="shared" si="0"/>
        <v>0</v>
      </c>
      <c r="V20" s="87">
        <f t="shared" si="0"/>
        <v>0</v>
      </c>
      <c r="W20" s="87">
        <f t="shared" si="0"/>
        <v>0</v>
      </c>
      <c r="X20" s="87">
        <f t="shared" si="0"/>
        <v>0</v>
      </c>
    </row>
    <row r="21" spans="1:24" x14ac:dyDescent="0.25">
      <c r="A21" s="7">
        <v>3072088</v>
      </c>
      <c r="B21" s="37" t="s">
        <v>18</v>
      </c>
      <c r="C21" s="38">
        <v>387</v>
      </c>
      <c r="D21" s="39">
        <v>4</v>
      </c>
      <c r="E21" s="40">
        <v>1.0335917312661499E-2</v>
      </c>
      <c r="F21" s="41">
        <v>24000</v>
      </c>
      <c r="G21" s="42">
        <v>24769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87">
        <f t="shared" si="1"/>
        <v>0</v>
      </c>
      <c r="N21" s="87">
        <f t="shared" si="0"/>
        <v>0</v>
      </c>
      <c r="O21" s="87">
        <f t="shared" si="0"/>
        <v>0</v>
      </c>
      <c r="P21" s="87">
        <f t="shared" si="0"/>
        <v>0</v>
      </c>
      <c r="Q21" s="87">
        <f t="shared" si="0"/>
        <v>0</v>
      </c>
      <c r="R21" s="87">
        <f t="shared" si="0"/>
        <v>0</v>
      </c>
      <c r="S21" s="87">
        <f t="shared" si="0"/>
        <v>0</v>
      </c>
      <c r="T21" s="87">
        <f t="shared" si="0"/>
        <v>0</v>
      </c>
      <c r="U21" s="87">
        <f t="shared" si="0"/>
        <v>0</v>
      </c>
      <c r="V21" s="87">
        <f t="shared" si="0"/>
        <v>0</v>
      </c>
      <c r="W21" s="87">
        <f t="shared" si="0"/>
        <v>0</v>
      </c>
      <c r="X21" s="87">
        <f t="shared" si="0"/>
        <v>0</v>
      </c>
    </row>
    <row r="22" spans="1:24" x14ac:dyDescent="0.25">
      <c r="A22" s="7">
        <v>3072092</v>
      </c>
      <c r="B22" s="37" t="s">
        <v>19</v>
      </c>
      <c r="C22" s="38">
        <v>413</v>
      </c>
      <c r="D22" s="39">
        <v>7</v>
      </c>
      <c r="E22" s="40">
        <v>1.6949152542372881E-2</v>
      </c>
      <c r="F22" s="41">
        <v>42000</v>
      </c>
      <c r="G22" s="42">
        <v>26433</v>
      </c>
      <c r="H22" s="42">
        <v>4830.0000000000009</v>
      </c>
      <c r="I22" s="42">
        <v>4453.1827501195785</v>
      </c>
      <c r="J22" s="42">
        <v>982.70876261655076</v>
      </c>
      <c r="K22" s="42">
        <v>0</v>
      </c>
      <c r="L22" s="42">
        <v>3567</v>
      </c>
      <c r="M22" s="87">
        <f t="shared" si="1"/>
        <v>410.20500000000004</v>
      </c>
      <c r="N22" s="87">
        <f t="shared" si="1"/>
        <v>303.19500000000005</v>
      </c>
      <c r="O22" s="87">
        <f t="shared" si="1"/>
        <v>303.19500000000005</v>
      </c>
      <c r="P22" s="87">
        <f t="shared" si="1"/>
        <v>303.19500000000005</v>
      </c>
      <c r="Q22" s="87">
        <f t="shared" si="1"/>
        <v>303.19500000000005</v>
      </c>
      <c r="R22" s="87">
        <f t="shared" si="1"/>
        <v>303.19500000000005</v>
      </c>
      <c r="S22" s="87">
        <f t="shared" si="1"/>
        <v>303.19500000000005</v>
      </c>
      <c r="T22" s="87">
        <f t="shared" si="1"/>
        <v>303.19500000000005</v>
      </c>
      <c r="U22" s="87">
        <f t="shared" si="1"/>
        <v>303.19500000000005</v>
      </c>
      <c r="V22" s="87">
        <f t="shared" si="1"/>
        <v>303.19500000000005</v>
      </c>
      <c r="W22" s="87">
        <f t="shared" si="1"/>
        <v>303.19500000000005</v>
      </c>
      <c r="X22" s="87">
        <f t="shared" si="1"/>
        <v>124.84500000000001</v>
      </c>
    </row>
    <row r="23" spans="1:24" x14ac:dyDescent="0.25">
      <c r="A23" s="7">
        <v>3072094</v>
      </c>
      <c r="B23" s="37" t="s">
        <v>20</v>
      </c>
      <c r="C23" s="38">
        <v>337</v>
      </c>
      <c r="D23" s="39">
        <v>2</v>
      </c>
      <c r="E23" s="40">
        <v>5.9347181008902079E-3</v>
      </c>
      <c r="F23" s="41">
        <v>12000</v>
      </c>
      <c r="G23" s="42">
        <v>21569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87">
        <f t="shared" ref="M23:X38" si="2">$L23*M$4</f>
        <v>0</v>
      </c>
      <c r="N23" s="87">
        <f t="shared" si="2"/>
        <v>0</v>
      </c>
      <c r="O23" s="87">
        <f t="shared" si="2"/>
        <v>0</v>
      </c>
      <c r="P23" s="87">
        <f t="shared" si="2"/>
        <v>0</v>
      </c>
      <c r="Q23" s="87">
        <f t="shared" si="2"/>
        <v>0</v>
      </c>
      <c r="R23" s="87">
        <f t="shared" si="2"/>
        <v>0</v>
      </c>
      <c r="S23" s="87">
        <f t="shared" si="2"/>
        <v>0</v>
      </c>
      <c r="T23" s="87">
        <f t="shared" si="2"/>
        <v>0</v>
      </c>
      <c r="U23" s="87">
        <f t="shared" si="2"/>
        <v>0</v>
      </c>
      <c r="V23" s="87">
        <f t="shared" si="2"/>
        <v>0</v>
      </c>
      <c r="W23" s="87">
        <f t="shared" si="2"/>
        <v>0</v>
      </c>
      <c r="X23" s="87">
        <f t="shared" si="2"/>
        <v>0</v>
      </c>
    </row>
    <row r="24" spans="1:24" x14ac:dyDescent="0.25">
      <c r="A24" s="7">
        <v>3072115</v>
      </c>
      <c r="B24" s="37" t="s">
        <v>21</v>
      </c>
      <c r="C24" s="38">
        <v>416</v>
      </c>
      <c r="D24" s="39">
        <v>4</v>
      </c>
      <c r="E24" s="40">
        <v>9.6153846153846159E-3</v>
      </c>
      <c r="F24" s="41">
        <v>24000</v>
      </c>
      <c r="G24" s="42">
        <v>26625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87">
        <f t="shared" si="2"/>
        <v>0</v>
      </c>
      <c r="N24" s="87">
        <f t="shared" si="2"/>
        <v>0</v>
      </c>
      <c r="O24" s="87">
        <f t="shared" si="2"/>
        <v>0</v>
      </c>
      <c r="P24" s="87">
        <f t="shared" si="2"/>
        <v>0</v>
      </c>
      <c r="Q24" s="87">
        <f t="shared" si="2"/>
        <v>0</v>
      </c>
      <c r="R24" s="87">
        <f t="shared" si="2"/>
        <v>0</v>
      </c>
      <c r="S24" s="87">
        <f t="shared" si="2"/>
        <v>0</v>
      </c>
      <c r="T24" s="87">
        <f t="shared" si="2"/>
        <v>0</v>
      </c>
      <c r="U24" s="87">
        <f t="shared" si="2"/>
        <v>0</v>
      </c>
      <c r="V24" s="87">
        <f t="shared" si="2"/>
        <v>0</v>
      </c>
      <c r="W24" s="87">
        <f t="shared" si="2"/>
        <v>0</v>
      </c>
      <c r="X24" s="87">
        <f t="shared" si="2"/>
        <v>0</v>
      </c>
    </row>
    <row r="25" spans="1:24" x14ac:dyDescent="0.25">
      <c r="A25" s="7">
        <v>3072121</v>
      </c>
      <c r="B25" s="37" t="s">
        <v>22</v>
      </c>
      <c r="C25" s="38">
        <v>600</v>
      </c>
      <c r="D25" s="39">
        <v>8</v>
      </c>
      <c r="E25" s="40">
        <v>1.3333333333333334E-2</v>
      </c>
      <c r="F25" s="41">
        <v>48000</v>
      </c>
      <c r="G25" s="42">
        <v>38401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87">
        <f t="shared" si="2"/>
        <v>0</v>
      </c>
      <c r="N25" s="87">
        <f t="shared" si="2"/>
        <v>0</v>
      </c>
      <c r="O25" s="87">
        <f t="shared" si="2"/>
        <v>0</v>
      </c>
      <c r="P25" s="87">
        <f t="shared" si="2"/>
        <v>0</v>
      </c>
      <c r="Q25" s="87">
        <f t="shared" si="2"/>
        <v>0</v>
      </c>
      <c r="R25" s="87">
        <f t="shared" si="2"/>
        <v>0</v>
      </c>
      <c r="S25" s="87">
        <f t="shared" si="2"/>
        <v>0</v>
      </c>
      <c r="T25" s="87">
        <f t="shared" si="2"/>
        <v>0</v>
      </c>
      <c r="U25" s="87">
        <f t="shared" si="2"/>
        <v>0</v>
      </c>
      <c r="V25" s="87">
        <f t="shared" si="2"/>
        <v>0</v>
      </c>
      <c r="W25" s="87">
        <f t="shared" si="2"/>
        <v>0</v>
      </c>
      <c r="X25" s="87">
        <f t="shared" si="2"/>
        <v>0</v>
      </c>
    </row>
    <row r="26" spans="1:24" x14ac:dyDescent="0.25">
      <c r="A26" s="7">
        <v>3072125</v>
      </c>
      <c r="B26" s="37" t="s">
        <v>23</v>
      </c>
      <c r="C26" s="38">
        <v>521</v>
      </c>
      <c r="D26" s="39">
        <v>6</v>
      </c>
      <c r="E26" s="40">
        <v>1.1516314779270634E-2</v>
      </c>
      <c r="F26" s="41">
        <v>36000</v>
      </c>
      <c r="G26" s="42">
        <v>33345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87">
        <f t="shared" si="2"/>
        <v>0</v>
      </c>
      <c r="N26" s="87">
        <f t="shared" si="2"/>
        <v>0</v>
      </c>
      <c r="O26" s="87">
        <f t="shared" si="2"/>
        <v>0</v>
      </c>
      <c r="P26" s="87">
        <f t="shared" si="2"/>
        <v>0</v>
      </c>
      <c r="Q26" s="87">
        <f t="shared" si="2"/>
        <v>0</v>
      </c>
      <c r="R26" s="87">
        <f t="shared" si="2"/>
        <v>0</v>
      </c>
      <c r="S26" s="87">
        <f t="shared" si="2"/>
        <v>0</v>
      </c>
      <c r="T26" s="87">
        <f t="shared" si="2"/>
        <v>0</v>
      </c>
      <c r="U26" s="87">
        <f t="shared" si="2"/>
        <v>0</v>
      </c>
      <c r="V26" s="87">
        <f t="shared" si="2"/>
        <v>0</v>
      </c>
      <c r="W26" s="87">
        <f t="shared" si="2"/>
        <v>0</v>
      </c>
      <c r="X26" s="87">
        <f t="shared" si="2"/>
        <v>0</v>
      </c>
    </row>
    <row r="27" spans="1:24" x14ac:dyDescent="0.25">
      <c r="A27" s="7">
        <v>3072150</v>
      </c>
      <c r="B27" s="37" t="s">
        <v>24</v>
      </c>
      <c r="C27" s="38">
        <v>417</v>
      </c>
      <c r="D27" s="39">
        <v>6</v>
      </c>
      <c r="E27" s="40">
        <v>1.4388489208633094E-2</v>
      </c>
      <c r="F27" s="41">
        <v>36000</v>
      </c>
      <c r="G27" s="42">
        <v>26689</v>
      </c>
      <c r="H27" s="42">
        <v>551.16111181626434</v>
      </c>
      <c r="I27" s="42">
        <v>508.16172995381282</v>
      </c>
      <c r="J27" s="42">
        <v>0</v>
      </c>
      <c r="K27" s="42">
        <v>0</v>
      </c>
      <c r="L27" s="42">
        <v>0</v>
      </c>
      <c r="M27" s="87">
        <f t="shared" si="2"/>
        <v>0</v>
      </c>
      <c r="N27" s="87">
        <f t="shared" si="2"/>
        <v>0</v>
      </c>
      <c r="O27" s="87">
        <f t="shared" si="2"/>
        <v>0</v>
      </c>
      <c r="P27" s="87">
        <f t="shared" si="2"/>
        <v>0</v>
      </c>
      <c r="Q27" s="87">
        <f t="shared" si="2"/>
        <v>0</v>
      </c>
      <c r="R27" s="87">
        <f t="shared" si="2"/>
        <v>0</v>
      </c>
      <c r="S27" s="87">
        <f t="shared" si="2"/>
        <v>0</v>
      </c>
      <c r="T27" s="87">
        <f t="shared" si="2"/>
        <v>0</v>
      </c>
      <c r="U27" s="87">
        <f t="shared" si="2"/>
        <v>0</v>
      </c>
      <c r="V27" s="87">
        <f t="shared" si="2"/>
        <v>0</v>
      </c>
      <c r="W27" s="87">
        <f t="shared" si="2"/>
        <v>0</v>
      </c>
      <c r="X27" s="87">
        <f t="shared" si="2"/>
        <v>0</v>
      </c>
    </row>
    <row r="28" spans="1:24" x14ac:dyDescent="0.25">
      <c r="A28" s="7">
        <v>3072151</v>
      </c>
      <c r="B28" s="37" t="s">
        <v>25</v>
      </c>
      <c r="C28" s="38">
        <v>626</v>
      </c>
      <c r="D28" s="39">
        <v>17</v>
      </c>
      <c r="E28" s="40">
        <v>2.7156549520766772E-2</v>
      </c>
      <c r="F28" s="41">
        <v>102000</v>
      </c>
      <c r="G28" s="42">
        <v>40065</v>
      </c>
      <c r="H28" s="42">
        <v>57664.782986552462</v>
      </c>
      <c r="I28" s="42">
        <v>53166.007636667557</v>
      </c>
      <c r="J28" s="42">
        <v>39828.512555442998</v>
      </c>
      <c r="K28" s="42">
        <v>44416.21270004379</v>
      </c>
      <c r="L28" s="42">
        <v>49935</v>
      </c>
      <c r="M28" s="87">
        <f t="shared" si="2"/>
        <v>5742.5250000000005</v>
      </c>
      <c r="N28" s="87">
        <f t="shared" si="2"/>
        <v>4244.4750000000004</v>
      </c>
      <c r="O28" s="87">
        <f t="shared" si="2"/>
        <v>4244.4750000000004</v>
      </c>
      <c r="P28" s="87">
        <f t="shared" si="2"/>
        <v>4244.4750000000004</v>
      </c>
      <c r="Q28" s="87">
        <f t="shared" si="2"/>
        <v>4244.4750000000004</v>
      </c>
      <c r="R28" s="87">
        <f t="shared" si="2"/>
        <v>4244.4750000000004</v>
      </c>
      <c r="S28" s="87">
        <f t="shared" si="2"/>
        <v>4244.4750000000004</v>
      </c>
      <c r="T28" s="87">
        <f t="shared" si="2"/>
        <v>4244.4750000000004</v>
      </c>
      <c r="U28" s="87">
        <f t="shared" si="2"/>
        <v>4244.4750000000004</v>
      </c>
      <c r="V28" s="87">
        <f t="shared" si="2"/>
        <v>4244.4750000000004</v>
      </c>
      <c r="W28" s="87">
        <f t="shared" si="2"/>
        <v>4244.4750000000004</v>
      </c>
      <c r="X28" s="87">
        <f t="shared" si="2"/>
        <v>1747.7250000000001</v>
      </c>
    </row>
    <row r="29" spans="1:24" x14ac:dyDescent="0.25">
      <c r="A29" s="7">
        <v>3072153</v>
      </c>
      <c r="B29" s="37" t="s">
        <v>26</v>
      </c>
      <c r="C29" s="38">
        <v>398</v>
      </c>
      <c r="D29" s="39">
        <v>3</v>
      </c>
      <c r="E29" s="40">
        <v>7.537688442211055E-3</v>
      </c>
      <c r="F29" s="41">
        <v>18000</v>
      </c>
      <c r="G29" s="42">
        <v>25473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87">
        <f t="shared" si="2"/>
        <v>0</v>
      </c>
      <c r="N29" s="87">
        <f t="shared" si="2"/>
        <v>0</v>
      </c>
      <c r="O29" s="87">
        <f t="shared" si="2"/>
        <v>0</v>
      </c>
      <c r="P29" s="87">
        <f t="shared" si="2"/>
        <v>0</v>
      </c>
      <c r="Q29" s="87">
        <f t="shared" si="2"/>
        <v>0</v>
      </c>
      <c r="R29" s="87">
        <f t="shared" si="2"/>
        <v>0</v>
      </c>
      <c r="S29" s="87">
        <f t="shared" si="2"/>
        <v>0</v>
      </c>
      <c r="T29" s="87">
        <f t="shared" si="2"/>
        <v>0</v>
      </c>
      <c r="U29" s="87">
        <f t="shared" si="2"/>
        <v>0</v>
      </c>
      <c r="V29" s="87">
        <f t="shared" si="2"/>
        <v>0</v>
      </c>
      <c r="W29" s="87">
        <f t="shared" si="2"/>
        <v>0</v>
      </c>
      <c r="X29" s="87">
        <f t="shared" si="2"/>
        <v>0</v>
      </c>
    </row>
    <row r="30" spans="1:24" x14ac:dyDescent="0.25">
      <c r="A30" s="7">
        <v>3072154</v>
      </c>
      <c r="B30" s="37" t="s">
        <v>27</v>
      </c>
      <c r="C30" s="38">
        <v>453</v>
      </c>
      <c r="D30" s="39">
        <v>12</v>
      </c>
      <c r="E30" s="40">
        <v>2.6490066225165563E-2</v>
      </c>
      <c r="F30" s="41">
        <v>72000</v>
      </c>
      <c r="G30" s="42">
        <v>28993</v>
      </c>
      <c r="H30" s="42">
        <v>35131.315874029395</v>
      </c>
      <c r="I30" s="42">
        <v>32390.511353877802</v>
      </c>
      <c r="J30" s="42">
        <v>27010.089756574569</v>
      </c>
      <c r="K30" s="42">
        <v>24113.94896081791</v>
      </c>
      <c r="L30" s="42">
        <v>31007</v>
      </c>
      <c r="M30" s="87">
        <f t="shared" si="2"/>
        <v>3565.8050000000003</v>
      </c>
      <c r="N30" s="87">
        <f t="shared" si="2"/>
        <v>2635.5950000000003</v>
      </c>
      <c r="O30" s="87">
        <f t="shared" si="2"/>
        <v>2635.5950000000003</v>
      </c>
      <c r="P30" s="87">
        <f t="shared" si="2"/>
        <v>2635.5950000000003</v>
      </c>
      <c r="Q30" s="87">
        <f t="shared" si="2"/>
        <v>2635.5950000000003</v>
      </c>
      <c r="R30" s="87">
        <f t="shared" si="2"/>
        <v>2635.5950000000003</v>
      </c>
      <c r="S30" s="87">
        <f t="shared" si="2"/>
        <v>2635.5950000000003</v>
      </c>
      <c r="T30" s="87">
        <f t="shared" si="2"/>
        <v>2635.5950000000003</v>
      </c>
      <c r="U30" s="87">
        <f t="shared" si="2"/>
        <v>2635.5950000000003</v>
      </c>
      <c r="V30" s="87">
        <f t="shared" si="2"/>
        <v>2635.5950000000003</v>
      </c>
      <c r="W30" s="87">
        <f t="shared" si="2"/>
        <v>2635.5950000000003</v>
      </c>
      <c r="X30" s="87">
        <f t="shared" si="2"/>
        <v>1085.2450000000001</v>
      </c>
    </row>
    <row r="31" spans="1:24" x14ac:dyDescent="0.25">
      <c r="A31" s="7">
        <v>3072161</v>
      </c>
      <c r="B31" s="37" t="s">
        <v>28</v>
      </c>
      <c r="C31" s="38">
        <v>206</v>
      </c>
      <c r="D31" s="39">
        <v>6</v>
      </c>
      <c r="E31" s="40">
        <v>2.9126213592233011E-2</v>
      </c>
      <c r="F31" s="41">
        <v>36000</v>
      </c>
      <c r="G31" s="42">
        <v>13185</v>
      </c>
      <c r="H31" s="42">
        <v>17460</v>
      </c>
      <c r="I31" s="42">
        <v>16097.840748879466</v>
      </c>
      <c r="J31" s="42">
        <v>15541.0121188838</v>
      </c>
      <c r="K31" s="42">
        <v>5533.0827622812794</v>
      </c>
      <c r="L31" s="42">
        <v>10815</v>
      </c>
      <c r="M31" s="87">
        <f t="shared" si="2"/>
        <v>1243.7250000000001</v>
      </c>
      <c r="N31" s="87">
        <f t="shared" si="2"/>
        <v>919.27500000000009</v>
      </c>
      <c r="O31" s="87">
        <f t="shared" si="2"/>
        <v>919.27500000000009</v>
      </c>
      <c r="P31" s="87">
        <f t="shared" si="2"/>
        <v>919.27500000000009</v>
      </c>
      <c r="Q31" s="87">
        <f t="shared" si="2"/>
        <v>919.27500000000009</v>
      </c>
      <c r="R31" s="87">
        <f t="shared" si="2"/>
        <v>919.27500000000009</v>
      </c>
      <c r="S31" s="87">
        <f t="shared" si="2"/>
        <v>919.27500000000009</v>
      </c>
      <c r="T31" s="87">
        <f t="shared" si="2"/>
        <v>919.27500000000009</v>
      </c>
      <c r="U31" s="87">
        <f t="shared" si="2"/>
        <v>919.27500000000009</v>
      </c>
      <c r="V31" s="87">
        <f t="shared" si="2"/>
        <v>919.27500000000009</v>
      </c>
      <c r="W31" s="87">
        <f t="shared" si="2"/>
        <v>919.27500000000009</v>
      </c>
      <c r="X31" s="87">
        <f t="shared" si="2"/>
        <v>378.52500000000003</v>
      </c>
    </row>
    <row r="32" spans="1:24" x14ac:dyDescent="0.25">
      <c r="A32" s="7">
        <v>3072162</v>
      </c>
      <c r="B32" s="37" t="s">
        <v>29</v>
      </c>
      <c r="C32" s="38">
        <v>418</v>
      </c>
      <c r="D32" s="39">
        <v>7</v>
      </c>
      <c r="E32" s="40">
        <v>1.6746411483253589E-2</v>
      </c>
      <c r="F32" s="41">
        <v>42000</v>
      </c>
      <c r="G32" s="42">
        <v>26753</v>
      </c>
      <c r="H32" s="42">
        <v>5964.7082852071062</v>
      </c>
      <c r="I32" s="42">
        <v>5499.3656408239358</v>
      </c>
      <c r="J32" s="42">
        <v>486.13138686130497</v>
      </c>
      <c r="K32" s="42">
        <v>0</v>
      </c>
      <c r="L32" s="42">
        <v>3247</v>
      </c>
      <c r="M32" s="87">
        <f t="shared" si="2"/>
        <v>373.40500000000003</v>
      </c>
      <c r="N32" s="87">
        <f t="shared" si="2"/>
        <v>275.995</v>
      </c>
      <c r="O32" s="87">
        <f t="shared" si="2"/>
        <v>275.995</v>
      </c>
      <c r="P32" s="87">
        <f t="shared" si="2"/>
        <v>275.995</v>
      </c>
      <c r="Q32" s="87">
        <f t="shared" si="2"/>
        <v>275.995</v>
      </c>
      <c r="R32" s="87">
        <f t="shared" si="2"/>
        <v>275.995</v>
      </c>
      <c r="S32" s="87">
        <f t="shared" si="2"/>
        <v>275.995</v>
      </c>
      <c r="T32" s="87">
        <f t="shared" si="2"/>
        <v>275.995</v>
      </c>
      <c r="U32" s="87">
        <f t="shared" si="2"/>
        <v>275.995</v>
      </c>
      <c r="V32" s="87">
        <f t="shared" si="2"/>
        <v>275.995</v>
      </c>
      <c r="W32" s="87">
        <f t="shared" si="2"/>
        <v>275.995</v>
      </c>
      <c r="X32" s="87">
        <f t="shared" si="2"/>
        <v>113.64500000000001</v>
      </c>
    </row>
    <row r="33" spans="1:24" x14ac:dyDescent="0.25">
      <c r="A33" s="7">
        <v>3072163</v>
      </c>
      <c r="B33" s="37" t="s">
        <v>30</v>
      </c>
      <c r="C33" s="38">
        <v>406</v>
      </c>
      <c r="D33" s="39">
        <v>6</v>
      </c>
      <c r="E33" s="40">
        <v>1.4778325123152709E-2</v>
      </c>
      <c r="F33" s="41">
        <v>36000</v>
      </c>
      <c r="G33" s="42">
        <v>25985</v>
      </c>
      <c r="H33" s="42">
        <v>191.62700534825061</v>
      </c>
      <c r="I33" s="42">
        <v>176.67703409397549</v>
      </c>
      <c r="J33" s="42">
        <v>0</v>
      </c>
      <c r="K33" s="42">
        <v>0</v>
      </c>
      <c r="L33" s="42">
        <v>0</v>
      </c>
      <c r="M33" s="87">
        <f t="shared" si="2"/>
        <v>0</v>
      </c>
      <c r="N33" s="87">
        <f t="shared" si="2"/>
        <v>0</v>
      </c>
      <c r="O33" s="87">
        <f t="shared" si="2"/>
        <v>0</v>
      </c>
      <c r="P33" s="87">
        <f t="shared" si="2"/>
        <v>0</v>
      </c>
      <c r="Q33" s="87">
        <f t="shared" si="2"/>
        <v>0</v>
      </c>
      <c r="R33" s="87">
        <f t="shared" si="2"/>
        <v>0</v>
      </c>
      <c r="S33" s="87">
        <f t="shared" si="2"/>
        <v>0</v>
      </c>
      <c r="T33" s="87">
        <f t="shared" si="2"/>
        <v>0</v>
      </c>
      <c r="U33" s="87">
        <f t="shared" si="2"/>
        <v>0</v>
      </c>
      <c r="V33" s="87">
        <f t="shared" si="2"/>
        <v>0</v>
      </c>
      <c r="W33" s="87">
        <f t="shared" si="2"/>
        <v>0</v>
      </c>
      <c r="X33" s="87">
        <f t="shared" si="2"/>
        <v>0</v>
      </c>
    </row>
    <row r="34" spans="1:24" x14ac:dyDescent="0.25">
      <c r="A34" s="7">
        <v>3072164</v>
      </c>
      <c r="B34" s="37" t="s">
        <v>31</v>
      </c>
      <c r="C34" s="38">
        <v>412</v>
      </c>
      <c r="D34" s="39">
        <v>4</v>
      </c>
      <c r="E34" s="40">
        <v>9.7087378640776691E-3</v>
      </c>
      <c r="F34" s="41">
        <v>24000</v>
      </c>
      <c r="G34" s="42">
        <v>26369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87">
        <f t="shared" si="2"/>
        <v>0</v>
      </c>
      <c r="N34" s="87">
        <f t="shared" si="2"/>
        <v>0</v>
      </c>
      <c r="O34" s="87">
        <f t="shared" si="2"/>
        <v>0</v>
      </c>
      <c r="P34" s="87">
        <f t="shared" si="2"/>
        <v>0</v>
      </c>
      <c r="Q34" s="87">
        <f t="shared" si="2"/>
        <v>0</v>
      </c>
      <c r="R34" s="87">
        <f t="shared" si="2"/>
        <v>0</v>
      </c>
      <c r="S34" s="87">
        <f t="shared" si="2"/>
        <v>0</v>
      </c>
      <c r="T34" s="87">
        <f t="shared" si="2"/>
        <v>0</v>
      </c>
      <c r="U34" s="87">
        <f t="shared" si="2"/>
        <v>0</v>
      </c>
      <c r="V34" s="87">
        <f t="shared" si="2"/>
        <v>0</v>
      </c>
      <c r="W34" s="87">
        <f t="shared" si="2"/>
        <v>0</v>
      </c>
      <c r="X34" s="87">
        <f t="shared" si="2"/>
        <v>0</v>
      </c>
    </row>
    <row r="35" spans="1:24" x14ac:dyDescent="0.25">
      <c r="A35" s="7">
        <v>3072165</v>
      </c>
      <c r="B35" s="37" t="s">
        <v>32</v>
      </c>
      <c r="C35" s="38">
        <v>620</v>
      </c>
      <c r="D35" s="39">
        <v>10</v>
      </c>
      <c r="E35" s="40">
        <v>1.6129032258064516E-2</v>
      </c>
      <c r="F35" s="41">
        <v>60000</v>
      </c>
      <c r="G35" s="42">
        <v>39681</v>
      </c>
      <c r="H35" s="42">
        <v>4200</v>
      </c>
      <c r="I35" s="42">
        <v>3872.3328261909364</v>
      </c>
      <c r="J35" s="42">
        <v>0</v>
      </c>
      <c r="K35" s="42">
        <v>0</v>
      </c>
      <c r="L35" s="42">
        <v>8319</v>
      </c>
      <c r="M35" s="87">
        <f t="shared" si="2"/>
        <v>956.68500000000006</v>
      </c>
      <c r="N35" s="87">
        <f t="shared" si="2"/>
        <v>707.11500000000001</v>
      </c>
      <c r="O35" s="87">
        <f t="shared" si="2"/>
        <v>707.11500000000001</v>
      </c>
      <c r="P35" s="87">
        <f t="shared" si="2"/>
        <v>707.11500000000001</v>
      </c>
      <c r="Q35" s="87">
        <f t="shared" si="2"/>
        <v>707.11500000000001</v>
      </c>
      <c r="R35" s="87">
        <f t="shared" si="2"/>
        <v>707.11500000000001</v>
      </c>
      <c r="S35" s="87">
        <f t="shared" si="2"/>
        <v>707.11500000000001</v>
      </c>
      <c r="T35" s="87">
        <f t="shared" si="2"/>
        <v>707.11500000000001</v>
      </c>
      <c r="U35" s="87">
        <f t="shared" si="2"/>
        <v>707.11500000000001</v>
      </c>
      <c r="V35" s="87">
        <f t="shared" si="2"/>
        <v>707.11500000000001</v>
      </c>
      <c r="W35" s="87">
        <f t="shared" si="2"/>
        <v>707.11500000000001</v>
      </c>
      <c r="X35" s="87">
        <f t="shared" si="2"/>
        <v>291.16500000000002</v>
      </c>
    </row>
    <row r="36" spans="1:24" x14ac:dyDescent="0.25">
      <c r="A36" s="7">
        <v>3072166</v>
      </c>
      <c r="B36" s="37" t="s">
        <v>33</v>
      </c>
      <c r="C36" s="38">
        <v>424</v>
      </c>
      <c r="D36" s="39">
        <v>3</v>
      </c>
      <c r="E36" s="40">
        <v>7.0754716981132077E-3</v>
      </c>
      <c r="F36" s="41">
        <v>18000</v>
      </c>
      <c r="G36" s="42">
        <v>27137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87">
        <f t="shared" si="2"/>
        <v>0</v>
      </c>
      <c r="N36" s="87">
        <f t="shared" si="2"/>
        <v>0</v>
      </c>
      <c r="O36" s="87">
        <f t="shared" si="2"/>
        <v>0</v>
      </c>
      <c r="P36" s="87">
        <f t="shared" si="2"/>
        <v>0</v>
      </c>
      <c r="Q36" s="87">
        <f t="shared" si="2"/>
        <v>0</v>
      </c>
      <c r="R36" s="87">
        <f t="shared" si="2"/>
        <v>0</v>
      </c>
      <c r="S36" s="87">
        <f t="shared" si="2"/>
        <v>0</v>
      </c>
      <c r="T36" s="87">
        <f t="shared" si="2"/>
        <v>0</v>
      </c>
      <c r="U36" s="87">
        <f t="shared" si="2"/>
        <v>0</v>
      </c>
      <c r="V36" s="87">
        <f t="shared" si="2"/>
        <v>0</v>
      </c>
      <c r="W36" s="87">
        <f t="shared" si="2"/>
        <v>0</v>
      </c>
      <c r="X36" s="87">
        <f t="shared" si="2"/>
        <v>0</v>
      </c>
    </row>
    <row r="37" spans="1:24" x14ac:dyDescent="0.25">
      <c r="A37" s="7">
        <v>3072167</v>
      </c>
      <c r="B37" s="37" t="s">
        <v>34</v>
      </c>
      <c r="C37" s="38">
        <v>829</v>
      </c>
      <c r="D37" s="39">
        <v>10</v>
      </c>
      <c r="E37" s="40">
        <v>1.2062726176115802E-2</v>
      </c>
      <c r="F37" s="41">
        <v>60000</v>
      </c>
      <c r="G37" s="42">
        <v>53057</v>
      </c>
      <c r="H37" s="42">
        <v>17878.166810910181</v>
      </c>
      <c r="I37" s="42">
        <v>16483.383860477337</v>
      </c>
      <c r="J37" s="42">
        <v>0</v>
      </c>
      <c r="K37" s="42">
        <v>5291.01589129286</v>
      </c>
      <c r="L37" s="42">
        <v>0</v>
      </c>
      <c r="M37" s="87">
        <f t="shared" si="2"/>
        <v>0</v>
      </c>
      <c r="N37" s="87">
        <f t="shared" si="2"/>
        <v>0</v>
      </c>
      <c r="O37" s="87">
        <f t="shared" si="2"/>
        <v>0</v>
      </c>
      <c r="P37" s="87">
        <f t="shared" si="2"/>
        <v>0</v>
      </c>
      <c r="Q37" s="87">
        <f t="shared" si="2"/>
        <v>0</v>
      </c>
      <c r="R37" s="87">
        <f t="shared" si="2"/>
        <v>0</v>
      </c>
      <c r="S37" s="87">
        <f t="shared" si="2"/>
        <v>0</v>
      </c>
      <c r="T37" s="87">
        <f t="shared" si="2"/>
        <v>0</v>
      </c>
      <c r="U37" s="87">
        <f t="shared" si="2"/>
        <v>0</v>
      </c>
      <c r="V37" s="87">
        <f t="shared" si="2"/>
        <v>0</v>
      </c>
      <c r="W37" s="87">
        <f t="shared" si="2"/>
        <v>0</v>
      </c>
      <c r="X37" s="87">
        <f t="shared" si="2"/>
        <v>0</v>
      </c>
    </row>
    <row r="38" spans="1:24" x14ac:dyDescent="0.25">
      <c r="A38" s="7">
        <v>3072168</v>
      </c>
      <c r="B38" s="37" t="s">
        <v>35</v>
      </c>
      <c r="C38" s="38">
        <v>791</v>
      </c>
      <c r="D38" s="39">
        <v>11</v>
      </c>
      <c r="E38" s="40">
        <v>1.3906447534766119E-2</v>
      </c>
      <c r="F38" s="41">
        <v>66000</v>
      </c>
      <c r="G38" s="42">
        <v>50625</v>
      </c>
      <c r="H38" s="42">
        <v>0</v>
      </c>
      <c r="I38" s="42">
        <v>0</v>
      </c>
      <c r="J38" s="42">
        <v>0</v>
      </c>
      <c r="K38" s="42">
        <v>0</v>
      </c>
      <c r="L38" s="42">
        <v>3375</v>
      </c>
      <c r="M38" s="87">
        <f t="shared" si="2"/>
        <v>388.125</v>
      </c>
      <c r="N38" s="87">
        <f t="shared" si="2"/>
        <v>286.875</v>
      </c>
      <c r="O38" s="87">
        <f t="shared" si="2"/>
        <v>286.875</v>
      </c>
      <c r="P38" s="87">
        <f t="shared" si="2"/>
        <v>286.875</v>
      </c>
      <c r="Q38" s="87">
        <f t="shared" si="2"/>
        <v>286.875</v>
      </c>
      <c r="R38" s="87">
        <f t="shared" si="2"/>
        <v>286.875</v>
      </c>
      <c r="S38" s="87">
        <f t="shared" si="2"/>
        <v>286.875</v>
      </c>
      <c r="T38" s="87">
        <f t="shared" si="2"/>
        <v>286.875</v>
      </c>
      <c r="U38" s="87">
        <f t="shared" si="2"/>
        <v>286.875</v>
      </c>
      <c r="V38" s="87">
        <f t="shared" si="2"/>
        <v>286.875</v>
      </c>
      <c r="W38" s="87">
        <f t="shared" si="2"/>
        <v>286.875</v>
      </c>
      <c r="X38" s="87">
        <f t="shared" si="2"/>
        <v>118.12500000000001</v>
      </c>
    </row>
    <row r="39" spans="1:24" x14ac:dyDescent="0.25">
      <c r="A39" s="7">
        <v>3072169</v>
      </c>
      <c r="B39" s="37" t="s">
        <v>36</v>
      </c>
      <c r="C39" s="38">
        <v>549</v>
      </c>
      <c r="D39" s="39">
        <v>5</v>
      </c>
      <c r="E39" s="40">
        <v>9.1074681238615673E-3</v>
      </c>
      <c r="F39" s="41">
        <v>30000</v>
      </c>
      <c r="G39" s="42">
        <v>35137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87">
        <f t="shared" ref="M39:X54" si="3">$L39*M$4</f>
        <v>0</v>
      </c>
      <c r="N39" s="87">
        <f t="shared" si="3"/>
        <v>0</v>
      </c>
      <c r="O39" s="87">
        <f t="shared" si="3"/>
        <v>0</v>
      </c>
      <c r="P39" s="87">
        <f t="shared" si="3"/>
        <v>0</v>
      </c>
      <c r="Q39" s="87">
        <f t="shared" si="3"/>
        <v>0</v>
      </c>
      <c r="R39" s="87">
        <f t="shared" si="3"/>
        <v>0</v>
      </c>
      <c r="S39" s="87">
        <f t="shared" si="3"/>
        <v>0</v>
      </c>
      <c r="T39" s="87">
        <f t="shared" si="3"/>
        <v>0</v>
      </c>
      <c r="U39" s="87">
        <f t="shared" si="3"/>
        <v>0</v>
      </c>
      <c r="V39" s="87">
        <f t="shared" si="3"/>
        <v>0</v>
      </c>
      <c r="W39" s="87">
        <f t="shared" si="3"/>
        <v>0</v>
      </c>
      <c r="X39" s="87">
        <f t="shared" si="3"/>
        <v>0</v>
      </c>
    </row>
    <row r="40" spans="1:24" x14ac:dyDescent="0.25">
      <c r="A40" s="7">
        <v>3072170</v>
      </c>
      <c r="B40" s="37" t="s">
        <v>37</v>
      </c>
      <c r="C40" s="38">
        <v>380</v>
      </c>
      <c r="D40" s="39">
        <v>2</v>
      </c>
      <c r="E40" s="40">
        <v>5.263157894736842E-3</v>
      </c>
      <c r="F40" s="41">
        <v>12000</v>
      </c>
      <c r="G40" s="42">
        <v>24321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87">
        <f t="shared" si="3"/>
        <v>0</v>
      </c>
      <c r="N40" s="87">
        <f t="shared" si="3"/>
        <v>0</v>
      </c>
      <c r="O40" s="87">
        <f t="shared" si="3"/>
        <v>0</v>
      </c>
      <c r="P40" s="87">
        <f t="shared" si="3"/>
        <v>0</v>
      </c>
      <c r="Q40" s="87">
        <f t="shared" si="3"/>
        <v>0</v>
      </c>
      <c r="R40" s="87">
        <f t="shared" si="3"/>
        <v>0</v>
      </c>
      <c r="S40" s="87">
        <f t="shared" si="3"/>
        <v>0</v>
      </c>
      <c r="T40" s="87">
        <f t="shared" si="3"/>
        <v>0</v>
      </c>
      <c r="U40" s="87">
        <f t="shared" si="3"/>
        <v>0</v>
      </c>
      <c r="V40" s="87">
        <f t="shared" si="3"/>
        <v>0</v>
      </c>
      <c r="W40" s="87">
        <f t="shared" si="3"/>
        <v>0</v>
      </c>
      <c r="X40" s="87">
        <f t="shared" si="3"/>
        <v>0</v>
      </c>
    </row>
    <row r="41" spans="1:24" x14ac:dyDescent="0.25">
      <c r="A41" s="7">
        <v>3072171</v>
      </c>
      <c r="B41" s="37" t="s">
        <v>38</v>
      </c>
      <c r="C41" s="38">
        <v>799</v>
      </c>
      <c r="D41" s="39">
        <v>11</v>
      </c>
      <c r="E41" s="40">
        <v>1.3767209011264081E-2</v>
      </c>
      <c r="F41" s="41">
        <v>66000</v>
      </c>
      <c r="G41" s="42">
        <v>51137</v>
      </c>
      <c r="H41" s="42">
        <v>12551.974443672681</v>
      </c>
      <c r="I41" s="42">
        <v>11572.719683748439</v>
      </c>
      <c r="J41" s="42">
        <v>0</v>
      </c>
      <c r="K41" s="42">
        <v>0</v>
      </c>
      <c r="L41" s="42">
        <v>2863</v>
      </c>
      <c r="M41" s="87">
        <f t="shared" si="3"/>
        <v>329.245</v>
      </c>
      <c r="N41" s="87">
        <f t="shared" si="3"/>
        <v>243.35500000000002</v>
      </c>
      <c r="O41" s="87">
        <f t="shared" si="3"/>
        <v>243.35500000000002</v>
      </c>
      <c r="P41" s="87">
        <f t="shared" si="3"/>
        <v>243.35500000000002</v>
      </c>
      <c r="Q41" s="87">
        <f t="shared" si="3"/>
        <v>243.35500000000002</v>
      </c>
      <c r="R41" s="87">
        <f t="shared" si="3"/>
        <v>243.35500000000002</v>
      </c>
      <c r="S41" s="87">
        <f t="shared" si="3"/>
        <v>243.35500000000002</v>
      </c>
      <c r="T41" s="87">
        <f t="shared" si="3"/>
        <v>243.35500000000002</v>
      </c>
      <c r="U41" s="87">
        <f t="shared" si="3"/>
        <v>243.35500000000002</v>
      </c>
      <c r="V41" s="87">
        <f t="shared" si="3"/>
        <v>243.35500000000002</v>
      </c>
      <c r="W41" s="87">
        <f t="shared" si="3"/>
        <v>243.35500000000002</v>
      </c>
      <c r="X41" s="87">
        <f t="shared" si="3"/>
        <v>100.20500000000001</v>
      </c>
    </row>
    <row r="42" spans="1:24" x14ac:dyDescent="0.25">
      <c r="A42" s="7">
        <v>3072172</v>
      </c>
      <c r="B42" s="37" t="s">
        <v>39</v>
      </c>
      <c r="C42" s="38">
        <v>647</v>
      </c>
      <c r="D42" s="39">
        <v>8</v>
      </c>
      <c r="E42" s="40">
        <v>1.2364760432766615E-2</v>
      </c>
      <c r="F42" s="41">
        <v>48000</v>
      </c>
      <c r="G42" s="42">
        <v>41409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87">
        <f t="shared" si="3"/>
        <v>0</v>
      </c>
      <c r="N42" s="87">
        <f t="shared" si="3"/>
        <v>0</v>
      </c>
      <c r="O42" s="87">
        <f t="shared" si="3"/>
        <v>0</v>
      </c>
      <c r="P42" s="87">
        <f t="shared" si="3"/>
        <v>0</v>
      </c>
      <c r="Q42" s="87">
        <f t="shared" si="3"/>
        <v>0</v>
      </c>
      <c r="R42" s="87">
        <f t="shared" si="3"/>
        <v>0</v>
      </c>
      <c r="S42" s="87">
        <f t="shared" si="3"/>
        <v>0</v>
      </c>
      <c r="T42" s="87">
        <f t="shared" si="3"/>
        <v>0</v>
      </c>
      <c r="U42" s="87">
        <f t="shared" si="3"/>
        <v>0</v>
      </c>
      <c r="V42" s="87">
        <f t="shared" si="3"/>
        <v>0</v>
      </c>
      <c r="W42" s="87">
        <f t="shared" si="3"/>
        <v>0</v>
      </c>
      <c r="X42" s="87">
        <f t="shared" si="3"/>
        <v>0</v>
      </c>
    </row>
    <row r="43" spans="1:24" x14ac:dyDescent="0.25">
      <c r="A43" s="7">
        <v>3072173</v>
      </c>
      <c r="B43" s="37" t="s">
        <v>40</v>
      </c>
      <c r="C43" s="38">
        <v>607</v>
      </c>
      <c r="D43" s="39">
        <v>5</v>
      </c>
      <c r="E43" s="40">
        <v>8.2372322899505763E-3</v>
      </c>
      <c r="F43" s="41">
        <v>30000</v>
      </c>
      <c r="G43" s="42">
        <v>38849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87">
        <f t="shared" si="3"/>
        <v>0</v>
      </c>
      <c r="N43" s="87">
        <f t="shared" si="3"/>
        <v>0</v>
      </c>
      <c r="O43" s="87">
        <f t="shared" si="3"/>
        <v>0</v>
      </c>
      <c r="P43" s="87">
        <f t="shared" si="3"/>
        <v>0</v>
      </c>
      <c r="Q43" s="87">
        <f t="shared" si="3"/>
        <v>0</v>
      </c>
      <c r="R43" s="87">
        <f t="shared" si="3"/>
        <v>0</v>
      </c>
      <c r="S43" s="87">
        <f t="shared" si="3"/>
        <v>0</v>
      </c>
      <c r="T43" s="87">
        <f t="shared" si="3"/>
        <v>0</v>
      </c>
      <c r="U43" s="87">
        <f t="shared" si="3"/>
        <v>0</v>
      </c>
      <c r="V43" s="87">
        <f t="shared" si="3"/>
        <v>0</v>
      </c>
      <c r="W43" s="87">
        <f t="shared" si="3"/>
        <v>0</v>
      </c>
      <c r="X43" s="87">
        <f t="shared" si="3"/>
        <v>0</v>
      </c>
    </row>
    <row r="44" spans="1:24" x14ac:dyDescent="0.25">
      <c r="A44" s="7">
        <v>3072174</v>
      </c>
      <c r="B44" s="37" t="s">
        <v>41</v>
      </c>
      <c r="C44" s="38">
        <v>625</v>
      </c>
      <c r="D44" s="39">
        <v>3</v>
      </c>
      <c r="E44" s="40">
        <v>4.7999999999999996E-3</v>
      </c>
      <c r="F44" s="41">
        <v>18000</v>
      </c>
      <c r="G44" s="42">
        <v>40001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87">
        <f t="shared" si="3"/>
        <v>0</v>
      </c>
      <c r="N44" s="87">
        <f t="shared" si="3"/>
        <v>0</v>
      </c>
      <c r="O44" s="87">
        <f t="shared" si="3"/>
        <v>0</v>
      </c>
      <c r="P44" s="87">
        <f t="shared" si="3"/>
        <v>0</v>
      </c>
      <c r="Q44" s="87">
        <f t="shared" si="3"/>
        <v>0</v>
      </c>
      <c r="R44" s="87">
        <f t="shared" si="3"/>
        <v>0</v>
      </c>
      <c r="S44" s="87">
        <f t="shared" si="3"/>
        <v>0</v>
      </c>
      <c r="T44" s="87">
        <f t="shared" si="3"/>
        <v>0</v>
      </c>
      <c r="U44" s="87">
        <f t="shared" si="3"/>
        <v>0</v>
      </c>
      <c r="V44" s="87">
        <f t="shared" si="3"/>
        <v>0</v>
      </c>
      <c r="W44" s="87">
        <f t="shared" si="3"/>
        <v>0</v>
      </c>
      <c r="X44" s="87">
        <f t="shared" si="3"/>
        <v>0</v>
      </c>
    </row>
    <row r="45" spans="1:24" x14ac:dyDescent="0.25">
      <c r="A45" s="7">
        <v>3072175</v>
      </c>
      <c r="B45" s="37" t="s">
        <v>42</v>
      </c>
      <c r="C45" s="38">
        <v>471</v>
      </c>
      <c r="D45" s="39">
        <v>11</v>
      </c>
      <c r="E45" s="40">
        <v>2.3354564755838639E-2</v>
      </c>
      <c r="F45" s="41">
        <v>66000</v>
      </c>
      <c r="G45" s="42">
        <v>30145</v>
      </c>
      <c r="H45" s="42">
        <v>29074.176604443888</v>
      </c>
      <c r="I45" s="42">
        <v>26805.925823776335</v>
      </c>
      <c r="J45" s="42">
        <v>19222.411203855674</v>
      </c>
      <c r="K45" s="42">
        <v>18039.734921326715</v>
      </c>
      <c r="L45" s="42">
        <v>23855</v>
      </c>
      <c r="M45" s="87">
        <f t="shared" si="3"/>
        <v>2743.3250000000003</v>
      </c>
      <c r="N45" s="87">
        <f t="shared" si="3"/>
        <v>2027.6750000000002</v>
      </c>
      <c r="O45" s="87">
        <f t="shared" si="3"/>
        <v>2027.6750000000002</v>
      </c>
      <c r="P45" s="87">
        <f t="shared" si="3"/>
        <v>2027.6750000000002</v>
      </c>
      <c r="Q45" s="87">
        <f t="shared" si="3"/>
        <v>2027.6750000000002</v>
      </c>
      <c r="R45" s="87">
        <f t="shared" si="3"/>
        <v>2027.6750000000002</v>
      </c>
      <c r="S45" s="87">
        <f t="shared" si="3"/>
        <v>2027.6750000000002</v>
      </c>
      <c r="T45" s="87">
        <f t="shared" si="3"/>
        <v>2027.6750000000002</v>
      </c>
      <c r="U45" s="87">
        <f t="shared" si="3"/>
        <v>2027.6750000000002</v>
      </c>
      <c r="V45" s="87">
        <f t="shared" si="3"/>
        <v>2027.6750000000002</v>
      </c>
      <c r="W45" s="87">
        <f t="shared" si="3"/>
        <v>2027.6750000000002</v>
      </c>
      <c r="X45" s="87">
        <f t="shared" si="3"/>
        <v>834.92500000000007</v>
      </c>
    </row>
    <row r="46" spans="1:24" x14ac:dyDescent="0.25">
      <c r="A46" s="7">
        <v>3072176</v>
      </c>
      <c r="B46" s="37" t="s">
        <v>43</v>
      </c>
      <c r="C46" s="38">
        <v>414</v>
      </c>
      <c r="D46" s="39">
        <v>2</v>
      </c>
      <c r="E46" s="40">
        <v>4.830917874396135E-3</v>
      </c>
      <c r="F46" s="41">
        <v>12000</v>
      </c>
      <c r="G46" s="42">
        <v>26497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87">
        <f t="shared" si="3"/>
        <v>0</v>
      </c>
      <c r="N46" s="87">
        <f t="shared" si="3"/>
        <v>0</v>
      </c>
      <c r="O46" s="87">
        <f t="shared" si="3"/>
        <v>0</v>
      </c>
      <c r="P46" s="87">
        <f t="shared" si="3"/>
        <v>0</v>
      </c>
      <c r="Q46" s="87">
        <f t="shared" si="3"/>
        <v>0</v>
      </c>
      <c r="R46" s="87">
        <f t="shared" si="3"/>
        <v>0</v>
      </c>
      <c r="S46" s="87">
        <f t="shared" si="3"/>
        <v>0</v>
      </c>
      <c r="T46" s="87">
        <f t="shared" si="3"/>
        <v>0</v>
      </c>
      <c r="U46" s="87">
        <f t="shared" si="3"/>
        <v>0</v>
      </c>
      <c r="V46" s="87">
        <f t="shared" si="3"/>
        <v>0</v>
      </c>
      <c r="W46" s="87">
        <f t="shared" si="3"/>
        <v>0</v>
      </c>
      <c r="X46" s="87">
        <f t="shared" si="3"/>
        <v>0</v>
      </c>
    </row>
    <row r="47" spans="1:24" x14ac:dyDescent="0.25">
      <c r="A47" s="7">
        <v>3072177</v>
      </c>
      <c r="B47" s="37" t="s">
        <v>44</v>
      </c>
      <c r="C47" s="38">
        <v>548</v>
      </c>
      <c r="D47" s="39">
        <v>9</v>
      </c>
      <c r="E47" s="40">
        <v>1.6423357664233577E-2</v>
      </c>
      <c r="F47" s="41">
        <v>54000</v>
      </c>
      <c r="G47" s="42">
        <v>35073</v>
      </c>
      <c r="H47" s="42">
        <v>4680.0000000000045</v>
      </c>
      <c r="I47" s="42">
        <v>4314.8851491841906</v>
      </c>
      <c r="J47" s="42">
        <v>0</v>
      </c>
      <c r="K47" s="42">
        <v>0</v>
      </c>
      <c r="L47" s="42">
        <v>6927</v>
      </c>
      <c r="M47" s="87">
        <f t="shared" si="3"/>
        <v>796.60500000000002</v>
      </c>
      <c r="N47" s="87">
        <f t="shared" si="3"/>
        <v>588.79500000000007</v>
      </c>
      <c r="O47" s="87">
        <f t="shared" si="3"/>
        <v>588.79500000000007</v>
      </c>
      <c r="P47" s="87">
        <f t="shared" si="3"/>
        <v>588.79500000000007</v>
      </c>
      <c r="Q47" s="87">
        <f t="shared" si="3"/>
        <v>588.79500000000007</v>
      </c>
      <c r="R47" s="87">
        <f t="shared" si="3"/>
        <v>588.79500000000007</v>
      </c>
      <c r="S47" s="87">
        <f t="shared" si="3"/>
        <v>588.79500000000007</v>
      </c>
      <c r="T47" s="87">
        <f t="shared" si="3"/>
        <v>588.79500000000007</v>
      </c>
      <c r="U47" s="87">
        <f t="shared" si="3"/>
        <v>588.79500000000007</v>
      </c>
      <c r="V47" s="87">
        <f t="shared" si="3"/>
        <v>588.79500000000007</v>
      </c>
      <c r="W47" s="87">
        <f t="shared" si="3"/>
        <v>588.79500000000007</v>
      </c>
      <c r="X47" s="87">
        <f t="shared" si="3"/>
        <v>242.44500000000002</v>
      </c>
    </row>
    <row r="48" spans="1:24" x14ac:dyDescent="0.25">
      <c r="A48" s="7">
        <v>3072178</v>
      </c>
      <c r="B48" s="37" t="s">
        <v>45</v>
      </c>
      <c r="C48" s="38">
        <v>217</v>
      </c>
      <c r="D48" s="39">
        <v>1</v>
      </c>
      <c r="E48" s="40">
        <v>4.608294930875576E-3</v>
      </c>
      <c r="F48" s="41">
        <v>6000</v>
      </c>
      <c r="G48" s="42">
        <v>13889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87">
        <f t="shared" si="3"/>
        <v>0</v>
      </c>
      <c r="N48" s="87">
        <f t="shared" si="3"/>
        <v>0</v>
      </c>
      <c r="O48" s="87">
        <f t="shared" si="3"/>
        <v>0</v>
      </c>
      <c r="P48" s="87">
        <f t="shared" si="3"/>
        <v>0</v>
      </c>
      <c r="Q48" s="87">
        <f t="shared" si="3"/>
        <v>0</v>
      </c>
      <c r="R48" s="87">
        <f t="shared" si="3"/>
        <v>0</v>
      </c>
      <c r="S48" s="87">
        <f t="shared" si="3"/>
        <v>0</v>
      </c>
      <c r="T48" s="87">
        <f t="shared" si="3"/>
        <v>0</v>
      </c>
      <c r="U48" s="87">
        <f t="shared" si="3"/>
        <v>0</v>
      </c>
      <c r="V48" s="87">
        <f t="shared" si="3"/>
        <v>0</v>
      </c>
      <c r="W48" s="87">
        <f t="shared" si="3"/>
        <v>0</v>
      </c>
      <c r="X48" s="87">
        <f t="shared" si="3"/>
        <v>0</v>
      </c>
    </row>
    <row r="49" spans="1:24" x14ac:dyDescent="0.25">
      <c r="A49" s="7">
        <v>3072179</v>
      </c>
      <c r="B49" s="37" t="s">
        <v>46</v>
      </c>
      <c r="C49" s="38">
        <v>376</v>
      </c>
      <c r="D49" s="39">
        <v>4</v>
      </c>
      <c r="E49" s="40">
        <v>1.0638297872340425E-2</v>
      </c>
      <c r="F49" s="41">
        <v>24000</v>
      </c>
      <c r="G49" s="42">
        <v>24065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87">
        <f t="shared" si="3"/>
        <v>0</v>
      </c>
      <c r="N49" s="87">
        <f t="shared" si="3"/>
        <v>0</v>
      </c>
      <c r="O49" s="87">
        <f t="shared" si="3"/>
        <v>0</v>
      </c>
      <c r="P49" s="87">
        <f t="shared" si="3"/>
        <v>0</v>
      </c>
      <c r="Q49" s="87">
        <f t="shared" si="3"/>
        <v>0</v>
      </c>
      <c r="R49" s="87">
        <f t="shared" si="3"/>
        <v>0</v>
      </c>
      <c r="S49" s="87">
        <f t="shared" si="3"/>
        <v>0</v>
      </c>
      <c r="T49" s="87">
        <f t="shared" si="3"/>
        <v>0</v>
      </c>
      <c r="U49" s="87">
        <f t="shared" si="3"/>
        <v>0</v>
      </c>
      <c r="V49" s="87">
        <f t="shared" si="3"/>
        <v>0</v>
      </c>
      <c r="W49" s="87">
        <f t="shared" si="3"/>
        <v>0</v>
      </c>
      <c r="X49" s="87">
        <f t="shared" si="3"/>
        <v>0</v>
      </c>
    </row>
    <row r="50" spans="1:24" x14ac:dyDescent="0.25">
      <c r="A50" s="7">
        <v>3072180</v>
      </c>
      <c r="B50" s="37" t="s">
        <v>47</v>
      </c>
      <c r="C50" s="38">
        <v>629</v>
      </c>
      <c r="D50" s="39">
        <v>5</v>
      </c>
      <c r="E50" s="40">
        <v>7.9491255961844191E-3</v>
      </c>
      <c r="F50" s="41">
        <v>30000</v>
      </c>
      <c r="G50" s="42">
        <v>40257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87">
        <f t="shared" si="3"/>
        <v>0</v>
      </c>
      <c r="N50" s="87">
        <f t="shared" si="3"/>
        <v>0</v>
      </c>
      <c r="O50" s="87">
        <f t="shared" si="3"/>
        <v>0</v>
      </c>
      <c r="P50" s="87">
        <f t="shared" si="3"/>
        <v>0</v>
      </c>
      <c r="Q50" s="87">
        <f t="shared" si="3"/>
        <v>0</v>
      </c>
      <c r="R50" s="87">
        <f t="shared" si="3"/>
        <v>0</v>
      </c>
      <c r="S50" s="87">
        <f t="shared" si="3"/>
        <v>0</v>
      </c>
      <c r="T50" s="87">
        <f t="shared" si="3"/>
        <v>0</v>
      </c>
      <c r="U50" s="87">
        <f t="shared" si="3"/>
        <v>0</v>
      </c>
      <c r="V50" s="87">
        <f t="shared" si="3"/>
        <v>0</v>
      </c>
      <c r="W50" s="87">
        <f t="shared" si="3"/>
        <v>0</v>
      </c>
      <c r="X50" s="87">
        <f t="shared" si="3"/>
        <v>0</v>
      </c>
    </row>
    <row r="51" spans="1:24" x14ac:dyDescent="0.25">
      <c r="A51" s="7">
        <v>3072181</v>
      </c>
      <c r="B51" s="37" t="s">
        <v>48</v>
      </c>
      <c r="C51" s="38">
        <v>413</v>
      </c>
      <c r="D51" s="39">
        <v>5</v>
      </c>
      <c r="E51" s="40">
        <v>1.2106537530266344E-2</v>
      </c>
      <c r="F51" s="41">
        <v>30000</v>
      </c>
      <c r="G51" s="42">
        <v>26433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87">
        <f t="shared" si="3"/>
        <v>0</v>
      </c>
      <c r="N51" s="87">
        <f t="shared" si="3"/>
        <v>0</v>
      </c>
      <c r="O51" s="87">
        <f t="shared" si="3"/>
        <v>0</v>
      </c>
      <c r="P51" s="87">
        <f t="shared" si="3"/>
        <v>0</v>
      </c>
      <c r="Q51" s="87">
        <f t="shared" si="3"/>
        <v>0</v>
      </c>
      <c r="R51" s="87">
        <f t="shared" si="3"/>
        <v>0</v>
      </c>
      <c r="S51" s="87">
        <f t="shared" si="3"/>
        <v>0</v>
      </c>
      <c r="T51" s="87">
        <f t="shared" si="3"/>
        <v>0</v>
      </c>
      <c r="U51" s="87">
        <f t="shared" si="3"/>
        <v>0</v>
      </c>
      <c r="V51" s="87">
        <f t="shared" si="3"/>
        <v>0</v>
      </c>
      <c r="W51" s="87">
        <f t="shared" si="3"/>
        <v>0</v>
      </c>
      <c r="X51" s="87">
        <f t="shared" si="3"/>
        <v>0</v>
      </c>
    </row>
    <row r="52" spans="1:24" x14ac:dyDescent="0.25">
      <c r="A52" s="7">
        <v>3072182</v>
      </c>
      <c r="B52" s="37" t="s">
        <v>49</v>
      </c>
      <c r="C52" s="38">
        <v>629</v>
      </c>
      <c r="D52" s="39">
        <v>4</v>
      </c>
      <c r="E52" s="40">
        <v>6.3593004769475362E-3</v>
      </c>
      <c r="F52" s="41">
        <v>24000</v>
      </c>
      <c r="G52" s="42">
        <v>40257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87">
        <f t="shared" si="3"/>
        <v>0</v>
      </c>
      <c r="N52" s="87">
        <f t="shared" si="3"/>
        <v>0</v>
      </c>
      <c r="O52" s="87">
        <f t="shared" si="3"/>
        <v>0</v>
      </c>
      <c r="P52" s="87">
        <f t="shared" si="3"/>
        <v>0</v>
      </c>
      <c r="Q52" s="87">
        <f t="shared" si="3"/>
        <v>0</v>
      </c>
      <c r="R52" s="87">
        <f t="shared" si="3"/>
        <v>0</v>
      </c>
      <c r="S52" s="87">
        <f t="shared" si="3"/>
        <v>0</v>
      </c>
      <c r="T52" s="87">
        <f t="shared" si="3"/>
        <v>0</v>
      </c>
      <c r="U52" s="87">
        <f t="shared" si="3"/>
        <v>0</v>
      </c>
      <c r="V52" s="87">
        <f t="shared" si="3"/>
        <v>0</v>
      </c>
      <c r="W52" s="87">
        <f t="shared" si="3"/>
        <v>0</v>
      </c>
      <c r="X52" s="87">
        <f t="shared" si="3"/>
        <v>0</v>
      </c>
    </row>
    <row r="53" spans="1:24" x14ac:dyDescent="0.25">
      <c r="A53" s="7">
        <v>3072183</v>
      </c>
      <c r="B53" s="37" t="s">
        <v>50</v>
      </c>
      <c r="C53" s="38">
        <v>402</v>
      </c>
      <c r="D53" s="39">
        <v>5</v>
      </c>
      <c r="E53" s="40">
        <v>1.2437810945273632E-2</v>
      </c>
      <c r="F53" s="41">
        <v>30000</v>
      </c>
      <c r="G53" s="42">
        <v>25729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87">
        <f t="shared" si="3"/>
        <v>0</v>
      </c>
      <c r="N53" s="87">
        <f t="shared" si="3"/>
        <v>0</v>
      </c>
      <c r="O53" s="87">
        <f t="shared" si="3"/>
        <v>0</v>
      </c>
      <c r="P53" s="87">
        <f t="shared" si="3"/>
        <v>0</v>
      </c>
      <c r="Q53" s="87">
        <f t="shared" si="3"/>
        <v>0</v>
      </c>
      <c r="R53" s="87">
        <f t="shared" si="3"/>
        <v>0</v>
      </c>
      <c r="S53" s="87">
        <f t="shared" si="3"/>
        <v>0</v>
      </c>
      <c r="T53" s="87">
        <f t="shared" si="3"/>
        <v>0</v>
      </c>
      <c r="U53" s="87">
        <f t="shared" si="3"/>
        <v>0</v>
      </c>
      <c r="V53" s="87">
        <f t="shared" si="3"/>
        <v>0</v>
      </c>
      <c r="W53" s="87">
        <f t="shared" si="3"/>
        <v>0</v>
      </c>
      <c r="X53" s="87">
        <f t="shared" si="3"/>
        <v>0</v>
      </c>
    </row>
    <row r="54" spans="1:24" x14ac:dyDescent="0.25">
      <c r="A54" s="7">
        <v>3072186</v>
      </c>
      <c r="B54" s="37" t="s">
        <v>51</v>
      </c>
      <c r="C54" s="38">
        <v>357</v>
      </c>
      <c r="D54" s="39">
        <v>1</v>
      </c>
      <c r="E54" s="40">
        <v>2.8011204481792717E-3</v>
      </c>
      <c r="F54" s="41">
        <v>6000</v>
      </c>
      <c r="G54" s="42">
        <v>22849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87">
        <f t="shared" si="3"/>
        <v>0</v>
      </c>
      <c r="N54" s="87">
        <f t="shared" si="3"/>
        <v>0</v>
      </c>
      <c r="O54" s="87">
        <f t="shared" si="3"/>
        <v>0</v>
      </c>
      <c r="P54" s="87">
        <f t="shared" si="3"/>
        <v>0</v>
      </c>
      <c r="Q54" s="87">
        <f t="shared" si="3"/>
        <v>0</v>
      </c>
      <c r="R54" s="87">
        <f t="shared" si="3"/>
        <v>0</v>
      </c>
      <c r="S54" s="87">
        <f t="shared" si="3"/>
        <v>0</v>
      </c>
      <c r="T54" s="87">
        <f t="shared" si="3"/>
        <v>0</v>
      </c>
      <c r="U54" s="87">
        <f t="shared" si="3"/>
        <v>0</v>
      </c>
      <c r="V54" s="87">
        <f t="shared" si="3"/>
        <v>0</v>
      </c>
      <c r="W54" s="87">
        <f t="shared" si="3"/>
        <v>0</v>
      </c>
      <c r="X54" s="87">
        <f t="shared" si="3"/>
        <v>0</v>
      </c>
    </row>
    <row r="55" spans="1:24" x14ac:dyDescent="0.25">
      <c r="A55" s="7">
        <v>3072187</v>
      </c>
      <c r="B55" s="37" t="s">
        <v>52</v>
      </c>
      <c r="C55" s="38">
        <v>795</v>
      </c>
      <c r="D55" s="39">
        <v>10</v>
      </c>
      <c r="E55" s="40">
        <v>1.2578616352201259E-2</v>
      </c>
      <c r="F55" s="41">
        <v>60000</v>
      </c>
      <c r="G55" s="42">
        <v>50881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87">
        <f t="shared" ref="M55:X70" si="4">$L55*M$4</f>
        <v>0</v>
      </c>
      <c r="N55" s="87">
        <f t="shared" si="4"/>
        <v>0</v>
      </c>
      <c r="O55" s="87">
        <f t="shared" si="4"/>
        <v>0</v>
      </c>
      <c r="P55" s="87">
        <f t="shared" si="4"/>
        <v>0</v>
      </c>
      <c r="Q55" s="87">
        <f t="shared" si="4"/>
        <v>0</v>
      </c>
      <c r="R55" s="87">
        <f t="shared" si="4"/>
        <v>0</v>
      </c>
      <c r="S55" s="87">
        <f t="shared" si="4"/>
        <v>0</v>
      </c>
      <c r="T55" s="87">
        <f t="shared" si="4"/>
        <v>0</v>
      </c>
      <c r="U55" s="87">
        <f t="shared" si="4"/>
        <v>0</v>
      </c>
      <c r="V55" s="87">
        <f t="shared" si="4"/>
        <v>0</v>
      </c>
      <c r="W55" s="87">
        <f t="shared" si="4"/>
        <v>0</v>
      </c>
      <c r="X55" s="87">
        <f t="shared" si="4"/>
        <v>0</v>
      </c>
    </row>
    <row r="56" spans="1:24" x14ac:dyDescent="0.25">
      <c r="A56" s="7">
        <v>3073500</v>
      </c>
      <c r="B56" s="37" t="s">
        <v>53</v>
      </c>
      <c r="C56" s="38">
        <v>416</v>
      </c>
      <c r="D56" s="39">
        <v>3</v>
      </c>
      <c r="E56" s="40">
        <v>7.2115384615384619E-3</v>
      </c>
      <c r="F56" s="41">
        <v>18000</v>
      </c>
      <c r="G56" s="42">
        <v>26625</v>
      </c>
      <c r="H56" s="42">
        <v>0</v>
      </c>
      <c r="I56" s="42">
        <v>0</v>
      </c>
      <c r="J56" s="42">
        <v>0</v>
      </c>
      <c r="K56" s="42">
        <v>5427.9457328475528</v>
      </c>
      <c r="L56" s="42">
        <v>0</v>
      </c>
      <c r="M56" s="87">
        <f t="shared" si="4"/>
        <v>0</v>
      </c>
      <c r="N56" s="87">
        <f t="shared" si="4"/>
        <v>0</v>
      </c>
      <c r="O56" s="87">
        <f t="shared" si="4"/>
        <v>0</v>
      </c>
      <c r="P56" s="87">
        <f t="shared" si="4"/>
        <v>0</v>
      </c>
      <c r="Q56" s="87">
        <f t="shared" si="4"/>
        <v>0</v>
      </c>
      <c r="R56" s="87">
        <f t="shared" si="4"/>
        <v>0</v>
      </c>
      <c r="S56" s="87">
        <f t="shared" si="4"/>
        <v>0</v>
      </c>
      <c r="T56" s="87">
        <f t="shared" si="4"/>
        <v>0</v>
      </c>
      <c r="U56" s="87">
        <f t="shared" si="4"/>
        <v>0</v>
      </c>
      <c r="V56" s="87">
        <f t="shared" si="4"/>
        <v>0</v>
      </c>
      <c r="W56" s="87">
        <f t="shared" si="4"/>
        <v>0</v>
      </c>
      <c r="X56" s="87">
        <f t="shared" si="4"/>
        <v>0</v>
      </c>
    </row>
    <row r="57" spans="1:24" x14ac:dyDescent="0.25">
      <c r="A57" s="7">
        <v>3073503</v>
      </c>
      <c r="B57" s="37" t="s">
        <v>54</v>
      </c>
      <c r="C57" s="38">
        <v>420</v>
      </c>
      <c r="D57" s="39">
        <v>6</v>
      </c>
      <c r="E57" s="40">
        <v>1.4285714285714285E-2</v>
      </c>
      <c r="F57" s="41">
        <v>36000</v>
      </c>
      <c r="G57" s="42">
        <v>26881</v>
      </c>
      <c r="H57" s="42">
        <v>12461.80072490422</v>
      </c>
      <c r="I57" s="42">
        <v>11489.5809572611</v>
      </c>
      <c r="J57" s="42">
        <v>0</v>
      </c>
      <c r="K57" s="42">
        <v>0</v>
      </c>
      <c r="L57" s="42">
        <v>0</v>
      </c>
      <c r="M57" s="87">
        <f t="shared" si="4"/>
        <v>0</v>
      </c>
      <c r="N57" s="87">
        <f t="shared" si="4"/>
        <v>0</v>
      </c>
      <c r="O57" s="87">
        <f t="shared" si="4"/>
        <v>0</v>
      </c>
      <c r="P57" s="87">
        <f t="shared" si="4"/>
        <v>0</v>
      </c>
      <c r="Q57" s="87">
        <f t="shared" si="4"/>
        <v>0</v>
      </c>
      <c r="R57" s="87">
        <f t="shared" si="4"/>
        <v>0</v>
      </c>
      <c r="S57" s="87">
        <f t="shared" si="4"/>
        <v>0</v>
      </c>
      <c r="T57" s="87">
        <f t="shared" si="4"/>
        <v>0</v>
      </c>
      <c r="U57" s="87">
        <f t="shared" si="4"/>
        <v>0</v>
      </c>
      <c r="V57" s="87">
        <f t="shared" si="4"/>
        <v>0</v>
      </c>
      <c r="W57" s="87">
        <f t="shared" si="4"/>
        <v>0</v>
      </c>
      <c r="X57" s="87">
        <f t="shared" si="4"/>
        <v>0</v>
      </c>
    </row>
    <row r="58" spans="1:24" x14ac:dyDescent="0.25">
      <c r="A58" s="7">
        <v>3073504</v>
      </c>
      <c r="B58" s="37" t="s">
        <v>55</v>
      </c>
      <c r="C58" s="38">
        <v>412</v>
      </c>
      <c r="D58" s="39">
        <v>5</v>
      </c>
      <c r="E58" s="40">
        <v>1.2135922330097087E-2</v>
      </c>
      <c r="F58" s="41">
        <v>30000</v>
      </c>
      <c r="G58" s="42">
        <v>26369</v>
      </c>
      <c r="H58" s="42">
        <v>4281.1091291053353</v>
      </c>
      <c r="I58" s="42">
        <v>3947.1141459857813</v>
      </c>
      <c r="J58" s="42">
        <v>0</v>
      </c>
      <c r="K58" s="42">
        <v>0</v>
      </c>
      <c r="L58" s="42">
        <v>0</v>
      </c>
      <c r="M58" s="87">
        <f t="shared" si="4"/>
        <v>0</v>
      </c>
      <c r="N58" s="87">
        <f t="shared" si="4"/>
        <v>0</v>
      </c>
      <c r="O58" s="87">
        <f t="shared" si="4"/>
        <v>0</v>
      </c>
      <c r="P58" s="87">
        <f t="shared" si="4"/>
        <v>0</v>
      </c>
      <c r="Q58" s="87">
        <f t="shared" si="4"/>
        <v>0</v>
      </c>
      <c r="R58" s="87">
        <f t="shared" si="4"/>
        <v>0</v>
      </c>
      <c r="S58" s="87">
        <f t="shared" si="4"/>
        <v>0</v>
      </c>
      <c r="T58" s="87">
        <f t="shared" si="4"/>
        <v>0</v>
      </c>
      <c r="U58" s="87">
        <f t="shared" si="4"/>
        <v>0</v>
      </c>
      <c r="V58" s="87">
        <f t="shared" si="4"/>
        <v>0</v>
      </c>
      <c r="W58" s="87">
        <f t="shared" si="4"/>
        <v>0</v>
      </c>
      <c r="X58" s="87">
        <f t="shared" si="4"/>
        <v>0</v>
      </c>
    </row>
    <row r="59" spans="1:24" x14ac:dyDescent="0.25">
      <c r="A59" s="7">
        <v>3073505</v>
      </c>
      <c r="B59" s="37" t="s">
        <v>56</v>
      </c>
      <c r="C59" s="38">
        <v>210</v>
      </c>
      <c r="D59" s="39">
        <v>2</v>
      </c>
      <c r="E59" s="40">
        <v>9.5238095238095247E-3</v>
      </c>
      <c r="F59" s="41">
        <v>12000</v>
      </c>
      <c r="G59" s="42">
        <v>13441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87">
        <f t="shared" si="4"/>
        <v>0</v>
      </c>
      <c r="N59" s="87">
        <f t="shared" si="4"/>
        <v>0</v>
      </c>
      <c r="O59" s="87">
        <f t="shared" si="4"/>
        <v>0</v>
      </c>
      <c r="P59" s="87">
        <f t="shared" si="4"/>
        <v>0</v>
      </c>
      <c r="Q59" s="87">
        <f t="shared" si="4"/>
        <v>0</v>
      </c>
      <c r="R59" s="87">
        <f t="shared" si="4"/>
        <v>0</v>
      </c>
      <c r="S59" s="87">
        <f t="shared" si="4"/>
        <v>0</v>
      </c>
      <c r="T59" s="87">
        <f t="shared" si="4"/>
        <v>0</v>
      </c>
      <c r="U59" s="87">
        <f t="shared" si="4"/>
        <v>0</v>
      </c>
      <c r="V59" s="87">
        <f t="shared" si="4"/>
        <v>0</v>
      </c>
      <c r="W59" s="87">
        <f t="shared" si="4"/>
        <v>0</v>
      </c>
      <c r="X59" s="87">
        <f t="shared" si="4"/>
        <v>0</v>
      </c>
    </row>
    <row r="60" spans="1:24" x14ac:dyDescent="0.25">
      <c r="A60" s="7">
        <v>3073506</v>
      </c>
      <c r="B60" s="37" t="s">
        <v>57</v>
      </c>
      <c r="C60" s="38">
        <v>617</v>
      </c>
      <c r="D60" s="39">
        <v>3</v>
      </c>
      <c r="E60" s="40">
        <v>4.8622366288492711E-3</v>
      </c>
      <c r="F60" s="41">
        <v>18000</v>
      </c>
      <c r="G60" s="42">
        <v>39489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87">
        <f t="shared" si="4"/>
        <v>0</v>
      </c>
      <c r="N60" s="87">
        <f t="shared" si="4"/>
        <v>0</v>
      </c>
      <c r="O60" s="87">
        <f t="shared" si="4"/>
        <v>0</v>
      </c>
      <c r="P60" s="87">
        <f t="shared" si="4"/>
        <v>0</v>
      </c>
      <c r="Q60" s="87">
        <f t="shared" si="4"/>
        <v>0</v>
      </c>
      <c r="R60" s="87">
        <f t="shared" si="4"/>
        <v>0</v>
      </c>
      <c r="S60" s="87">
        <f t="shared" si="4"/>
        <v>0</v>
      </c>
      <c r="T60" s="87">
        <f t="shared" si="4"/>
        <v>0</v>
      </c>
      <c r="U60" s="87">
        <f t="shared" si="4"/>
        <v>0</v>
      </c>
      <c r="V60" s="87">
        <f t="shared" si="4"/>
        <v>0</v>
      </c>
      <c r="W60" s="87">
        <f t="shared" si="4"/>
        <v>0</v>
      </c>
      <c r="X60" s="87">
        <f t="shared" si="4"/>
        <v>0</v>
      </c>
    </row>
    <row r="61" spans="1:24" x14ac:dyDescent="0.25">
      <c r="A61" s="7">
        <v>3073507</v>
      </c>
      <c r="B61" s="37" t="s">
        <v>58</v>
      </c>
      <c r="C61" s="38">
        <v>558</v>
      </c>
      <c r="D61" s="39">
        <v>7</v>
      </c>
      <c r="E61" s="40">
        <v>1.2544802867383513E-2</v>
      </c>
      <c r="F61" s="41">
        <v>42000</v>
      </c>
      <c r="G61" s="42">
        <v>35713</v>
      </c>
      <c r="H61" s="42">
        <v>7802.3086996226684</v>
      </c>
      <c r="I61" s="42">
        <v>7193.6038327676142</v>
      </c>
      <c r="J61" s="42">
        <v>0</v>
      </c>
      <c r="K61" s="42">
        <v>0</v>
      </c>
      <c r="L61" s="42">
        <v>0</v>
      </c>
      <c r="M61" s="87">
        <f t="shared" si="4"/>
        <v>0</v>
      </c>
      <c r="N61" s="87">
        <f t="shared" si="4"/>
        <v>0</v>
      </c>
      <c r="O61" s="87">
        <f t="shared" si="4"/>
        <v>0</v>
      </c>
      <c r="P61" s="87">
        <f t="shared" si="4"/>
        <v>0</v>
      </c>
      <c r="Q61" s="87">
        <f t="shared" si="4"/>
        <v>0</v>
      </c>
      <c r="R61" s="87">
        <f t="shared" si="4"/>
        <v>0</v>
      </c>
      <c r="S61" s="87">
        <f t="shared" si="4"/>
        <v>0</v>
      </c>
      <c r="T61" s="87">
        <f t="shared" si="4"/>
        <v>0</v>
      </c>
      <c r="U61" s="87">
        <f t="shared" si="4"/>
        <v>0</v>
      </c>
      <c r="V61" s="87">
        <f t="shared" si="4"/>
        <v>0</v>
      </c>
      <c r="W61" s="87">
        <f t="shared" si="4"/>
        <v>0</v>
      </c>
      <c r="X61" s="87">
        <f t="shared" si="4"/>
        <v>0</v>
      </c>
    </row>
    <row r="62" spans="1:24" x14ac:dyDescent="0.25">
      <c r="A62" s="7">
        <v>3073508</v>
      </c>
      <c r="B62" s="37" t="s">
        <v>59</v>
      </c>
      <c r="C62" s="38">
        <v>578</v>
      </c>
      <c r="D62" s="39">
        <v>7</v>
      </c>
      <c r="E62" s="40">
        <v>1.2110726643598616E-2</v>
      </c>
      <c r="F62" s="41">
        <v>42000</v>
      </c>
      <c r="G62" s="42">
        <v>36993</v>
      </c>
      <c r="H62" s="42">
        <v>2023.4260839118535</v>
      </c>
      <c r="I62" s="42">
        <v>1865.5664871673446</v>
      </c>
      <c r="J62" s="42">
        <v>0</v>
      </c>
      <c r="K62" s="42">
        <v>0</v>
      </c>
      <c r="L62" s="42">
        <v>0</v>
      </c>
      <c r="M62" s="87">
        <f t="shared" si="4"/>
        <v>0</v>
      </c>
      <c r="N62" s="87">
        <f t="shared" si="4"/>
        <v>0</v>
      </c>
      <c r="O62" s="87">
        <f t="shared" si="4"/>
        <v>0</v>
      </c>
      <c r="P62" s="87">
        <f t="shared" si="4"/>
        <v>0</v>
      </c>
      <c r="Q62" s="87">
        <f t="shared" si="4"/>
        <v>0</v>
      </c>
      <c r="R62" s="87">
        <f t="shared" si="4"/>
        <v>0</v>
      </c>
      <c r="S62" s="87">
        <f t="shared" si="4"/>
        <v>0</v>
      </c>
      <c r="T62" s="87">
        <f t="shared" si="4"/>
        <v>0</v>
      </c>
      <c r="U62" s="87">
        <f t="shared" si="4"/>
        <v>0</v>
      </c>
      <c r="V62" s="87">
        <f t="shared" si="4"/>
        <v>0</v>
      </c>
      <c r="W62" s="87">
        <f t="shared" si="4"/>
        <v>0</v>
      </c>
      <c r="X62" s="87">
        <f t="shared" si="4"/>
        <v>0</v>
      </c>
    </row>
    <row r="63" spans="1:24" x14ac:dyDescent="0.25">
      <c r="A63" s="7">
        <v>3073509</v>
      </c>
      <c r="B63" s="37" t="s">
        <v>60</v>
      </c>
      <c r="C63" s="38">
        <v>446</v>
      </c>
      <c r="D63" s="39">
        <v>4</v>
      </c>
      <c r="E63" s="40">
        <v>8.9686098654708519E-3</v>
      </c>
      <c r="F63" s="41">
        <v>24000</v>
      </c>
      <c r="G63" s="42">
        <v>28545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87">
        <f t="shared" si="4"/>
        <v>0</v>
      </c>
      <c r="N63" s="87">
        <f t="shared" si="4"/>
        <v>0</v>
      </c>
      <c r="O63" s="87">
        <f t="shared" si="4"/>
        <v>0</v>
      </c>
      <c r="P63" s="87">
        <f t="shared" si="4"/>
        <v>0</v>
      </c>
      <c r="Q63" s="87">
        <f t="shared" si="4"/>
        <v>0</v>
      </c>
      <c r="R63" s="87">
        <f t="shared" si="4"/>
        <v>0</v>
      </c>
      <c r="S63" s="87">
        <f t="shared" si="4"/>
        <v>0</v>
      </c>
      <c r="T63" s="87">
        <f t="shared" si="4"/>
        <v>0</v>
      </c>
      <c r="U63" s="87">
        <f t="shared" si="4"/>
        <v>0</v>
      </c>
      <c r="V63" s="87">
        <f t="shared" si="4"/>
        <v>0</v>
      </c>
      <c r="W63" s="87">
        <f t="shared" si="4"/>
        <v>0</v>
      </c>
      <c r="X63" s="87">
        <f t="shared" si="4"/>
        <v>0</v>
      </c>
    </row>
    <row r="64" spans="1:24" x14ac:dyDescent="0.25">
      <c r="A64" s="7">
        <v>3073510</v>
      </c>
      <c r="B64" s="37" t="s">
        <v>61</v>
      </c>
      <c r="C64" s="38">
        <v>418</v>
      </c>
      <c r="D64" s="39">
        <v>2</v>
      </c>
      <c r="E64" s="40">
        <v>4.7846889952153108E-3</v>
      </c>
      <c r="F64" s="41">
        <v>12000</v>
      </c>
      <c r="G64" s="42">
        <v>26753</v>
      </c>
      <c r="H64" s="42">
        <v>0</v>
      </c>
      <c r="I64" s="42">
        <v>0</v>
      </c>
      <c r="J64" s="42">
        <v>45143.750218279602</v>
      </c>
      <c r="K64" s="42">
        <v>28096.661831807076</v>
      </c>
      <c r="L64" s="42">
        <v>0</v>
      </c>
      <c r="M64" s="87">
        <f t="shared" si="4"/>
        <v>0</v>
      </c>
      <c r="N64" s="87">
        <f t="shared" si="4"/>
        <v>0</v>
      </c>
      <c r="O64" s="87">
        <f t="shared" si="4"/>
        <v>0</v>
      </c>
      <c r="P64" s="87">
        <f t="shared" si="4"/>
        <v>0</v>
      </c>
      <c r="Q64" s="87">
        <f t="shared" si="4"/>
        <v>0</v>
      </c>
      <c r="R64" s="87">
        <f t="shared" si="4"/>
        <v>0</v>
      </c>
      <c r="S64" s="87">
        <f t="shared" si="4"/>
        <v>0</v>
      </c>
      <c r="T64" s="87">
        <f t="shared" si="4"/>
        <v>0</v>
      </c>
      <c r="U64" s="87">
        <f t="shared" si="4"/>
        <v>0</v>
      </c>
      <c r="V64" s="87">
        <f t="shared" si="4"/>
        <v>0</v>
      </c>
      <c r="W64" s="87">
        <f t="shared" si="4"/>
        <v>0</v>
      </c>
      <c r="X64" s="87">
        <f t="shared" si="4"/>
        <v>0</v>
      </c>
    </row>
    <row r="65" spans="1:24" x14ac:dyDescent="0.25">
      <c r="A65" s="7">
        <v>3073511</v>
      </c>
      <c r="B65" s="37" t="s">
        <v>62</v>
      </c>
      <c r="C65" s="38">
        <v>210</v>
      </c>
      <c r="D65" s="39">
        <v>11</v>
      </c>
      <c r="E65" s="40">
        <v>5.2380952380952382E-2</v>
      </c>
      <c r="F65" s="41">
        <v>66000</v>
      </c>
      <c r="G65" s="42">
        <v>13441</v>
      </c>
      <c r="H65" s="42">
        <v>47100</v>
      </c>
      <c r="I65" s="42">
        <v>43425.446693712649</v>
      </c>
      <c r="J65" s="42">
        <v>0</v>
      </c>
      <c r="K65" s="42">
        <v>0</v>
      </c>
      <c r="L65" s="42">
        <v>40559</v>
      </c>
      <c r="M65" s="87">
        <f t="shared" si="4"/>
        <v>4664.2849999999999</v>
      </c>
      <c r="N65" s="87">
        <f t="shared" si="4"/>
        <v>3447.5150000000003</v>
      </c>
      <c r="O65" s="87">
        <f t="shared" si="4"/>
        <v>3447.5150000000003</v>
      </c>
      <c r="P65" s="87">
        <f t="shared" si="4"/>
        <v>3447.5150000000003</v>
      </c>
      <c r="Q65" s="87">
        <f t="shared" si="4"/>
        <v>3447.5150000000003</v>
      </c>
      <c r="R65" s="87">
        <f t="shared" si="4"/>
        <v>3447.5150000000003</v>
      </c>
      <c r="S65" s="87">
        <f t="shared" si="4"/>
        <v>3447.5150000000003</v>
      </c>
      <c r="T65" s="87">
        <f t="shared" si="4"/>
        <v>3447.5150000000003</v>
      </c>
      <c r="U65" s="87">
        <f t="shared" si="4"/>
        <v>3447.5150000000003</v>
      </c>
      <c r="V65" s="87">
        <f t="shared" si="4"/>
        <v>3447.5150000000003</v>
      </c>
      <c r="W65" s="87">
        <f t="shared" si="4"/>
        <v>3447.5150000000003</v>
      </c>
      <c r="X65" s="87">
        <f t="shared" si="4"/>
        <v>1419.5650000000001</v>
      </c>
    </row>
    <row r="66" spans="1:24" x14ac:dyDescent="0.25">
      <c r="A66" s="7">
        <v>3073512</v>
      </c>
      <c r="B66" s="37" t="s">
        <v>63</v>
      </c>
      <c r="C66" s="38">
        <v>411</v>
      </c>
      <c r="D66" s="39">
        <v>3</v>
      </c>
      <c r="E66" s="40">
        <v>7.2992700729927005E-3</v>
      </c>
      <c r="F66" s="41">
        <v>18000</v>
      </c>
      <c r="G66" s="42">
        <v>26305</v>
      </c>
      <c r="H66" s="42">
        <v>0</v>
      </c>
      <c r="I66" s="42">
        <v>0</v>
      </c>
      <c r="J66" s="42">
        <v>0</v>
      </c>
      <c r="K66" s="42">
        <v>4113.5978033011097</v>
      </c>
      <c r="L66" s="42">
        <v>0</v>
      </c>
      <c r="M66" s="87">
        <f t="shared" si="4"/>
        <v>0</v>
      </c>
      <c r="N66" s="87">
        <f t="shared" si="4"/>
        <v>0</v>
      </c>
      <c r="O66" s="87">
        <f t="shared" si="4"/>
        <v>0</v>
      </c>
      <c r="P66" s="87">
        <f t="shared" si="4"/>
        <v>0</v>
      </c>
      <c r="Q66" s="87">
        <f t="shared" si="4"/>
        <v>0</v>
      </c>
      <c r="R66" s="87">
        <f t="shared" si="4"/>
        <v>0</v>
      </c>
      <c r="S66" s="87">
        <f t="shared" si="4"/>
        <v>0</v>
      </c>
      <c r="T66" s="87">
        <f t="shared" si="4"/>
        <v>0</v>
      </c>
      <c r="U66" s="87">
        <f t="shared" si="4"/>
        <v>0</v>
      </c>
      <c r="V66" s="87">
        <f t="shared" si="4"/>
        <v>0</v>
      </c>
      <c r="W66" s="87">
        <f t="shared" si="4"/>
        <v>0</v>
      </c>
      <c r="X66" s="87">
        <f t="shared" si="4"/>
        <v>0</v>
      </c>
    </row>
    <row r="67" spans="1:24" x14ac:dyDescent="0.25">
      <c r="A67" s="7">
        <v>3073513</v>
      </c>
      <c r="B67" s="37" t="s">
        <v>64</v>
      </c>
      <c r="C67" s="38">
        <v>776</v>
      </c>
      <c r="D67" s="39">
        <v>11</v>
      </c>
      <c r="E67" s="40">
        <v>1.4175257731958763E-2</v>
      </c>
      <c r="F67" s="41">
        <v>66000</v>
      </c>
      <c r="G67" s="42">
        <v>49665</v>
      </c>
      <c r="H67" s="42">
        <v>18352.090749435149</v>
      </c>
      <c r="I67" s="42">
        <v>16920.334151969706</v>
      </c>
      <c r="J67" s="42">
        <v>0</v>
      </c>
      <c r="K67" s="42">
        <v>0</v>
      </c>
      <c r="L67" s="42">
        <v>4335</v>
      </c>
      <c r="M67" s="87">
        <f t="shared" si="4"/>
        <v>498.52500000000003</v>
      </c>
      <c r="N67" s="87">
        <f t="shared" si="4"/>
        <v>368.47500000000002</v>
      </c>
      <c r="O67" s="87">
        <f t="shared" si="4"/>
        <v>368.47500000000002</v>
      </c>
      <c r="P67" s="87">
        <f t="shared" si="4"/>
        <v>368.47500000000002</v>
      </c>
      <c r="Q67" s="87">
        <f t="shared" si="4"/>
        <v>368.47500000000002</v>
      </c>
      <c r="R67" s="87">
        <f t="shared" si="4"/>
        <v>368.47500000000002</v>
      </c>
      <c r="S67" s="87">
        <f t="shared" si="4"/>
        <v>368.47500000000002</v>
      </c>
      <c r="T67" s="87">
        <f t="shared" si="4"/>
        <v>368.47500000000002</v>
      </c>
      <c r="U67" s="87">
        <f t="shared" si="4"/>
        <v>368.47500000000002</v>
      </c>
      <c r="V67" s="87">
        <f t="shared" si="4"/>
        <v>368.47500000000002</v>
      </c>
      <c r="W67" s="87">
        <f t="shared" si="4"/>
        <v>368.47500000000002</v>
      </c>
      <c r="X67" s="87">
        <f t="shared" si="4"/>
        <v>151.72500000000002</v>
      </c>
    </row>
    <row r="68" spans="1:24" x14ac:dyDescent="0.25">
      <c r="A68" s="7">
        <v>3075201</v>
      </c>
      <c r="B68" s="37" t="s">
        <v>65</v>
      </c>
      <c r="C68" s="38">
        <v>286</v>
      </c>
      <c r="D68" s="39">
        <v>3</v>
      </c>
      <c r="E68" s="40">
        <v>1.048951048951049E-2</v>
      </c>
      <c r="F68" s="41">
        <v>18000</v>
      </c>
      <c r="G68" s="42">
        <v>18305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87">
        <f t="shared" si="4"/>
        <v>0</v>
      </c>
      <c r="N68" s="87">
        <f t="shared" si="4"/>
        <v>0</v>
      </c>
      <c r="O68" s="87">
        <f t="shared" si="4"/>
        <v>0</v>
      </c>
      <c r="P68" s="87">
        <f t="shared" si="4"/>
        <v>0</v>
      </c>
      <c r="Q68" s="87">
        <f t="shared" si="4"/>
        <v>0</v>
      </c>
      <c r="R68" s="87">
        <f t="shared" si="4"/>
        <v>0</v>
      </c>
      <c r="S68" s="87">
        <f t="shared" si="4"/>
        <v>0</v>
      </c>
      <c r="T68" s="87">
        <f t="shared" si="4"/>
        <v>0</v>
      </c>
      <c r="U68" s="87">
        <f t="shared" si="4"/>
        <v>0</v>
      </c>
      <c r="V68" s="87">
        <f t="shared" si="4"/>
        <v>0</v>
      </c>
      <c r="W68" s="87">
        <f t="shared" si="4"/>
        <v>0</v>
      </c>
      <c r="X68" s="87">
        <f t="shared" si="4"/>
        <v>0</v>
      </c>
    </row>
    <row r="69" spans="1:24" x14ac:dyDescent="0.25">
      <c r="A69" s="7">
        <v>3075202</v>
      </c>
      <c r="B69" s="37" t="s">
        <v>66</v>
      </c>
      <c r="C69" s="38">
        <v>450</v>
      </c>
      <c r="D69" s="39">
        <v>7</v>
      </c>
      <c r="E69" s="40">
        <v>1.5555555555555555E-2</v>
      </c>
      <c r="F69" s="41">
        <v>42000</v>
      </c>
      <c r="G69" s="42">
        <v>28801</v>
      </c>
      <c r="H69" s="42">
        <v>1500.0000000000002</v>
      </c>
      <c r="I69" s="42">
        <v>1382.9760093539062</v>
      </c>
      <c r="J69" s="42">
        <v>0</v>
      </c>
      <c r="K69" s="42">
        <v>0</v>
      </c>
      <c r="L69" s="42">
        <v>1199</v>
      </c>
      <c r="M69" s="87">
        <f t="shared" si="4"/>
        <v>137.88500000000002</v>
      </c>
      <c r="N69" s="87">
        <f t="shared" si="4"/>
        <v>101.91500000000001</v>
      </c>
      <c r="O69" s="87">
        <f t="shared" si="4"/>
        <v>101.91500000000001</v>
      </c>
      <c r="P69" s="87">
        <f t="shared" si="4"/>
        <v>101.91500000000001</v>
      </c>
      <c r="Q69" s="87">
        <f t="shared" si="4"/>
        <v>101.91500000000001</v>
      </c>
      <c r="R69" s="87">
        <f t="shared" si="4"/>
        <v>101.91500000000001</v>
      </c>
      <c r="S69" s="87">
        <f t="shared" si="4"/>
        <v>101.91500000000001</v>
      </c>
      <c r="T69" s="87">
        <f t="shared" si="4"/>
        <v>101.91500000000001</v>
      </c>
      <c r="U69" s="87">
        <f t="shared" si="4"/>
        <v>101.91500000000001</v>
      </c>
      <c r="V69" s="87">
        <f t="shared" si="4"/>
        <v>101.91500000000001</v>
      </c>
      <c r="W69" s="87">
        <f t="shared" si="4"/>
        <v>101.91500000000001</v>
      </c>
      <c r="X69" s="87">
        <f t="shared" si="4"/>
        <v>41.965000000000003</v>
      </c>
    </row>
    <row r="70" spans="1:24" x14ac:dyDescent="0.25">
      <c r="A70" s="7">
        <v>3075203</v>
      </c>
      <c r="B70" s="37" t="s">
        <v>67</v>
      </c>
      <c r="C70" s="38">
        <v>312</v>
      </c>
      <c r="D70" s="39">
        <v>5</v>
      </c>
      <c r="E70" s="40">
        <v>1.6025641025641024E-2</v>
      </c>
      <c r="F70" s="41">
        <v>30000</v>
      </c>
      <c r="G70" s="42">
        <v>19969</v>
      </c>
      <c r="H70" s="42">
        <v>4580.5495591578856</v>
      </c>
      <c r="I70" s="42">
        <v>4223.1934333146437</v>
      </c>
      <c r="J70" s="42">
        <v>0</v>
      </c>
      <c r="K70" s="42">
        <v>0</v>
      </c>
      <c r="L70" s="42">
        <v>0</v>
      </c>
      <c r="M70" s="87">
        <f t="shared" si="4"/>
        <v>0</v>
      </c>
      <c r="N70" s="87">
        <f t="shared" si="4"/>
        <v>0</v>
      </c>
      <c r="O70" s="87">
        <f t="shared" si="4"/>
        <v>0</v>
      </c>
      <c r="P70" s="87">
        <f t="shared" si="4"/>
        <v>0</v>
      </c>
      <c r="Q70" s="87">
        <f t="shared" si="4"/>
        <v>0</v>
      </c>
      <c r="R70" s="87">
        <f t="shared" si="4"/>
        <v>0</v>
      </c>
      <c r="S70" s="87">
        <f t="shared" si="4"/>
        <v>0</v>
      </c>
      <c r="T70" s="87">
        <f t="shared" si="4"/>
        <v>0</v>
      </c>
      <c r="U70" s="87">
        <f t="shared" si="4"/>
        <v>0</v>
      </c>
      <c r="V70" s="87">
        <f t="shared" si="4"/>
        <v>0</v>
      </c>
      <c r="W70" s="87">
        <f t="shared" si="4"/>
        <v>0</v>
      </c>
      <c r="X70" s="87">
        <f t="shared" si="4"/>
        <v>0</v>
      </c>
    </row>
    <row r="71" spans="1:24" x14ac:dyDescent="0.25">
      <c r="A71" s="7">
        <v>3072001</v>
      </c>
      <c r="B71" s="37" t="s">
        <v>118</v>
      </c>
      <c r="C71" s="38">
        <v>215</v>
      </c>
      <c r="D71" s="39">
        <v>1</v>
      </c>
      <c r="E71" s="40">
        <v>4.6511627906976744E-3</v>
      </c>
      <c r="F71" s="41">
        <v>6000</v>
      </c>
      <c r="G71" s="42">
        <v>13761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87">
        <f t="shared" ref="M71:X86" si="5">$L71*M$4</f>
        <v>0</v>
      </c>
      <c r="N71" s="87">
        <f t="shared" si="5"/>
        <v>0</v>
      </c>
      <c r="O71" s="87">
        <f t="shared" si="5"/>
        <v>0</v>
      </c>
      <c r="P71" s="87">
        <f t="shared" si="5"/>
        <v>0</v>
      </c>
      <c r="Q71" s="87">
        <f t="shared" si="5"/>
        <v>0</v>
      </c>
      <c r="R71" s="87">
        <f t="shared" si="5"/>
        <v>0</v>
      </c>
      <c r="S71" s="87">
        <f t="shared" si="5"/>
        <v>0</v>
      </c>
      <c r="T71" s="87">
        <f t="shared" si="5"/>
        <v>0</v>
      </c>
      <c r="U71" s="87">
        <f t="shared" si="5"/>
        <v>0</v>
      </c>
      <c r="V71" s="87">
        <f t="shared" si="5"/>
        <v>0</v>
      </c>
      <c r="W71" s="87">
        <f t="shared" si="5"/>
        <v>0</v>
      </c>
      <c r="X71" s="87">
        <f t="shared" si="5"/>
        <v>0</v>
      </c>
    </row>
    <row r="72" spans="1:24" x14ac:dyDescent="0.25">
      <c r="A72" s="7">
        <v>3072003</v>
      </c>
      <c r="B72" s="37" t="s">
        <v>80</v>
      </c>
      <c r="C72" s="38">
        <v>65.5</v>
      </c>
      <c r="D72" s="39">
        <v>1</v>
      </c>
      <c r="E72" s="40">
        <v>1.5267175572519083E-2</v>
      </c>
      <c r="F72" s="41">
        <v>6000</v>
      </c>
      <c r="G72" s="42">
        <v>4193</v>
      </c>
      <c r="H72" s="42">
        <v>104.99999999999999</v>
      </c>
      <c r="I72" s="42">
        <v>96.808320654773397</v>
      </c>
      <c r="J72" s="42">
        <v>2763.6608109523963</v>
      </c>
      <c r="K72" s="42">
        <v>1604.7959822981554</v>
      </c>
      <c r="L72" s="42">
        <v>0</v>
      </c>
      <c r="M72" s="87">
        <f t="shared" si="5"/>
        <v>0</v>
      </c>
      <c r="N72" s="87">
        <f t="shared" si="5"/>
        <v>0</v>
      </c>
      <c r="O72" s="87">
        <f t="shared" si="5"/>
        <v>0</v>
      </c>
      <c r="P72" s="87">
        <f t="shared" si="5"/>
        <v>0</v>
      </c>
      <c r="Q72" s="87">
        <f t="shared" si="5"/>
        <v>0</v>
      </c>
      <c r="R72" s="87">
        <f t="shared" si="5"/>
        <v>0</v>
      </c>
      <c r="S72" s="87">
        <f t="shared" si="5"/>
        <v>0</v>
      </c>
      <c r="T72" s="87">
        <f t="shared" si="5"/>
        <v>0</v>
      </c>
      <c r="U72" s="87">
        <f t="shared" si="5"/>
        <v>0</v>
      </c>
      <c r="V72" s="87">
        <f t="shared" si="5"/>
        <v>0</v>
      </c>
      <c r="W72" s="87">
        <f t="shared" si="5"/>
        <v>0</v>
      </c>
      <c r="X72" s="87">
        <f t="shared" si="5"/>
        <v>0</v>
      </c>
    </row>
    <row r="73" spans="1:24" x14ac:dyDescent="0.25">
      <c r="A73" s="7">
        <v>3072004</v>
      </c>
      <c r="B73" s="37" t="s">
        <v>81</v>
      </c>
      <c r="C73" s="38">
        <v>93</v>
      </c>
      <c r="D73" s="39">
        <v>2</v>
      </c>
      <c r="E73" s="40">
        <v>2.1505376344086023E-2</v>
      </c>
      <c r="F73" s="41">
        <v>12000</v>
      </c>
      <c r="G73" s="42">
        <v>5953</v>
      </c>
      <c r="H73" s="42">
        <v>3996.4690126551718</v>
      </c>
      <c r="I73" s="42">
        <v>3684.6805110855962</v>
      </c>
      <c r="J73" s="42">
        <v>0</v>
      </c>
      <c r="K73" s="42">
        <v>0</v>
      </c>
      <c r="L73" s="42">
        <v>0</v>
      </c>
      <c r="M73" s="87">
        <f t="shared" si="5"/>
        <v>0</v>
      </c>
      <c r="N73" s="87">
        <f t="shared" si="5"/>
        <v>0</v>
      </c>
      <c r="O73" s="87">
        <f t="shared" si="5"/>
        <v>0</v>
      </c>
      <c r="P73" s="87">
        <f t="shared" si="5"/>
        <v>0</v>
      </c>
      <c r="Q73" s="87">
        <f t="shared" si="5"/>
        <v>0</v>
      </c>
      <c r="R73" s="87">
        <f t="shared" si="5"/>
        <v>0</v>
      </c>
      <c r="S73" s="87">
        <f t="shared" si="5"/>
        <v>0</v>
      </c>
      <c r="T73" s="87">
        <f t="shared" si="5"/>
        <v>0</v>
      </c>
      <c r="U73" s="87">
        <f t="shared" si="5"/>
        <v>0</v>
      </c>
      <c r="V73" s="87">
        <f t="shared" si="5"/>
        <v>0</v>
      </c>
      <c r="W73" s="87">
        <f t="shared" si="5"/>
        <v>0</v>
      </c>
      <c r="X73" s="87">
        <f t="shared" si="5"/>
        <v>0</v>
      </c>
    </row>
    <row r="74" spans="1:24" x14ac:dyDescent="0.25">
      <c r="A74" s="7">
        <v>3072185</v>
      </c>
      <c r="B74" s="37" t="s">
        <v>83</v>
      </c>
      <c r="C74" s="38">
        <v>392</v>
      </c>
      <c r="D74" s="39">
        <v>2</v>
      </c>
      <c r="E74" s="40">
        <v>5.1020408163265302E-3</v>
      </c>
      <c r="F74" s="41">
        <v>12000</v>
      </c>
      <c r="G74" s="42">
        <v>25089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87">
        <f t="shared" si="5"/>
        <v>0</v>
      </c>
      <c r="N74" s="87">
        <f t="shared" si="5"/>
        <v>0</v>
      </c>
      <c r="O74" s="87">
        <f t="shared" si="5"/>
        <v>0</v>
      </c>
      <c r="P74" s="87">
        <f t="shared" si="5"/>
        <v>0</v>
      </c>
      <c r="Q74" s="87">
        <f t="shared" si="5"/>
        <v>0</v>
      </c>
      <c r="R74" s="87">
        <f t="shared" si="5"/>
        <v>0</v>
      </c>
      <c r="S74" s="87">
        <f t="shared" si="5"/>
        <v>0</v>
      </c>
      <c r="T74" s="87">
        <f t="shared" si="5"/>
        <v>0</v>
      </c>
      <c r="U74" s="87">
        <f t="shared" si="5"/>
        <v>0</v>
      </c>
      <c r="V74" s="87">
        <f t="shared" si="5"/>
        <v>0</v>
      </c>
      <c r="W74" s="87">
        <f t="shared" si="5"/>
        <v>0</v>
      </c>
      <c r="X74" s="87">
        <f t="shared" si="5"/>
        <v>0</v>
      </c>
    </row>
    <row r="75" spans="1:24" x14ac:dyDescent="0.25">
      <c r="A75" s="7">
        <v>3075200</v>
      </c>
      <c r="B75" s="37" t="s">
        <v>84</v>
      </c>
      <c r="C75" s="38">
        <v>426</v>
      </c>
      <c r="D75" s="39">
        <v>5</v>
      </c>
      <c r="E75" s="40">
        <v>1.1737089201877934E-2</v>
      </c>
      <c r="F75" s="41">
        <v>30000</v>
      </c>
      <c r="G75" s="42">
        <v>27265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87">
        <f t="shared" si="5"/>
        <v>0</v>
      </c>
      <c r="N75" s="87">
        <f t="shared" si="5"/>
        <v>0</v>
      </c>
      <c r="O75" s="87">
        <f t="shared" si="5"/>
        <v>0</v>
      </c>
      <c r="P75" s="87">
        <f t="shared" si="5"/>
        <v>0</v>
      </c>
      <c r="Q75" s="87">
        <f t="shared" si="5"/>
        <v>0</v>
      </c>
      <c r="R75" s="87">
        <f t="shared" si="5"/>
        <v>0</v>
      </c>
      <c r="S75" s="87">
        <f t="shared" si="5"/>
        <v>0</v>
      </c>
      <c r="T75" s="87">
        <f t="shared" si="5"/>
        <v>0</v>
      </c>
      <c r="U75" s="87">
        <f t="shared" si="5"/>
        <v>0</v>
      </c>
      <c r="V75" s="87">
        <f t="shared" si="5"/>
        <v>0</v>
      </c>
      <c r="W75" s="87">
        <f t="shared" si="5"/>
        <v>0</v>
      </c>
      <c r="X75" s="87">
        <f t="shared" si="5"/>
        <v>0</v>
      </c>
    </row>
    <row r="76" spans="1:24" x14ac:dyDescent="0.25">
      <c r="A76" s="7">
        <v>3076905</v>
      </c>
      <c r="B76" s="37" t="s">
        <v>140</v>
      </c>
      <c r="C76" s="38">
        <v>587</v>
      </c>
      <c r="D76" s="39">
        <v>4</v>
      </c>
      <c r="E76" s="40">
        <v>6.8143100511073255E-3</v>
      </c>
      <c r="F76" s="41">
        <v>24000</v>
      </c>
      <c r="G76" s="42">
        <v>37568</v>
      </c>
      <c r="H76" s="42">
        <v>0</v>
      </c>
      <c r="I76" s="42">
        <v>0</v>
      </c>
      <c r="J76" s="42">
        <v>24561.547864352317</v>
      </c>
      <c r="K76" s="42">
        <v>6424.7131046955083</v>
      </c>
      <c r="L76" s="42">
        <v>0</v>
      </c>
      <c r="M76" s="87">
        <f t="shared" si="5"/>
        <v>0</v>
      </c>
      <c r="N76" s="87">
        <f t="shared" si="5"/>
        <v>0</v>
      </c>
      <c r="O76" s="87">
        <f t="shared" si="5"/>
        <v>0</v>
      </c>
      <c r="P76" s="87">
        <f t="shared" si="5"/>
        <v>0</v>
      </c>
      <c r="Q76" s="87">
        <f t="shared" si="5"/>
        <v>0</v>
      </c>
      <c r="R76" s="87">
        <f t="shared" si="5"/>
        <v>0</v>
      </c>
      <c r="S76" s="87">
        <f t="shared" si="5"/>
        <v>0</v>
      </c>
      <c r="T76" s="87">
        <f t="shared" si="5"/>
        <v>0</v>
      </c>
      <c r="U76" s="87">
        <f t="shared" si="5"/>
        <v>0</v>
      </c>
      <c r="V76" s="87">
        <f t="shared" si="5"/>
        <v>0</v>
      </c>
      <c r="W76" s="87">
        <f t="shared" si="5"/>
        <v>0</v>
      </c>
      <c r="X76" s="87">
        <f t="shared" si="5"/>
        <v>0</v>
      </c>
    </row>
    <row r="77" spans="1:24" x14ac:dyDescent="0.25">
      <c r="A77" s="7">
        <v>3072010</v>
      </c>
      <c r="B77" s="43" t="s">
        <v>82</v>
      </c>
      <c r="C77" s="38">
        <v>236</v>
      </c>
      <c r="D77" s="39">
        <v>8</v>
      </c>
      <c r="E77" s="40">
        <v>3.3898305084745763E-2</v>
      </c>
      <c r="F77" s="41">
        <v>48000</v>
      </c>
      <c r="G77" s="42">
        <v>15105</v>
      </c>
      <c r="H77" s="42">
        <v>26760</v>
      </c>
      <c r="I77" s="42">
        <v>24672.292006873682</v>
      </c>
      <c r="J77" s="42">
        <v>0</v>
      </c>
      <c r="K77" s="42">
        <v>0</v>
      </c>
      <c r="L77" s="42">
        <v>20895</v>
      </c>
      <c r="M77" s="87">
        <f t="shared" si="5"/>
        <v>2402.9250000000002</v>
      </c>
      <c r="N77" s="87">
        <f t="shared" si="5"/>
        <v>1776.075</v>
      </c>
      <c r="O77" s="87">
        <f t="shared" si="5"/>
        <v>1776.075</v>
      </c>
      <c r="P77" s="87">
        <f t="shared" si="5"/>
        <v>1776.075</v>
      </c>
      <c r="Q77" s="87">
        <f t="shared" si="5"/>
        <v>1776.075</v>
      </c>
      <c r="R77" s="87">
        <f t="shared" si="5"/>
        <v>1776.075</v>
      </c>
      <c r="S77" s="87">
        <f t="shared" si="5"/>
        <v>1776.075</v>
      </c>
      <c r="T77" s="87">
        <f t="shared" si="5"/>
        <v>1776.075</v>
      </c>
      <c r="U77" s="87">
        <f t="shared" si="5"/>
        <v>1776.075</v>
      </c>
      <c r="V77" s="87">
        <f t="shared" si="5"/>
        <v>1776.075</v>
      </c>
      <c r="W77" s="87">
        <f t="shared" si="5"/>
        <v>1776.075</v>
      </c>
      <c r="X77" s="87">
        <f t="shared" si="5"/>
        <v>731.32500000000005</v>
      </c>
    </row>
    <row r="78" spans="1:24" x14ac:dyDescent="0.25">
      <c r="A78" s="7"/>
      <c r="B78" s="43"/>
      <c r="C78" s="38"/>
      <c r="D78" s="39"/>
      <c r="E78" s="40"/>
      <c r="F78" s="41"/>
      <c r="G78" s="42"/>
      <c r="H78" s="42"/>
      <c r="I78" s="42"/>
      <c r="J78" s="42"/>
      <c r="K78" s="42"/>
      <c r="L78" s="42"/>
      <c r="M78" s="87">
        <f t="shared" si="5"/>
        <v>0</v>
      </c>
      <c r="N78" s="87">
        <f t="shared" si="5"/>
        <v>0</v>
      </c>
      <c r="O78" s="87">
        <f t="shared" si="5"/>
        <v>0</v>
      </c>
      <c r="P78" s="87">
        <f t="shared" si="5"/>
        <v>0</v>
      </c>
      <c r="Q78" s="87">
        <f t="shared" si="5"/>
        <v>0</v>
      </c>
      <c r="R78" s="87">
        <f t="shared" si="5"/>
        <v>0</v>
      </c>
      <c r="S78" s="87">
        <f t="shared" si="5"/>
        <v>0</v>
      </c>
      <c r="T78" s="87">
        <f t="shared" si="5"/>
        <v>0</v>
      </c>
      <c r="U78" s="87">
        <f t="shared" si="5"/>
        <v>0</v>
      </c>
      <c r="V78" s="87">
        <f t="shared" si="5"/>
        <v>0</v>
      </c>
      <c r="W78" s="87">
        <f t="shared" si="5"/>
        <v>0</v>
      </c>
      <c r="X78" s="87">
        <f t="shared" si="5"/>
        <v>0</v>
      </c>
    </row>
    <row r="79" spans="1:24" x14ac:dyDescent="0.25">
      <c r="A79" s="7">
        <v>3074020</v>
      </c>
      <c r="B79" s="37" t="s">
        <v>68</v>
      </c>
      <c r="C79" s="38">
        <v>1054</v>
      </c>
      <c r="D79" s="39">
        <v>5</v>
      </c>
      <c r="E79" s="40">
        <v>4.7438330170777986E-3</v>
      </c>
      <c r="F79" s="41">
        <v>30000</v>
      </c>
      <c r="G79" s="42">
        <v>116998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87">
        <f t="shared" si="5"/>
        <v>0</v>
      </c>
      <c r="N79" s="87">
        <f t="shared" si="5"/>
        <v>0</v>
      </c>
      <c r="O79" s="87">
        <f t="shared" si="5"/>
        <v>0</v>
      </c>
      <c r="P79" s="87">
        <f t="shared" si="5"/>
        <v>0</v>
      </c>
      <c r="Q79" s="87">
        <f t="shared" si="5"/>
        <v>0</v>
      </c>
      <c r="R79" s="87">
        <f t="shared" si="5"/>
        <v>0</v>
      </c>
      <c r="S79" s="87">
        <f t="shared" si="5"/>
        <v>0</v>
      </c>
      <c r="T79" s="87">
        <f t="shared" si="5"/>
        <v>0</v>
      </c>
      <c r="U79" s="87">
        <f t="shared" si="5"/>
        <v>0</v>
      </c>
      <c r="V79" s="87">
        <f t="shared" si="5"/>
        <v>0</v>
      </c>
      <c r="W79" s="87">
        <f t="shared" si="5"/>
        <v>0</v>
      </c>
      <c r="X79" s="87">
        <f t="shared" si="5"/>
        <v>0</v>
      </c>
    </row>
    <row r="80" spans="1:24" x14ac:dyDescent="0.25">
      <c r="A80" s="7">
        <v>3074030</v>
      </c>
      <c r="B80" s="37" t="s">
        <v>70</v>
      </c>
      <c r="C80" s="38">
        <v>1172</v>
      </c>
      <c r="D80" s="39">
        <v>21</v>
      </c>
      <c r="E80" s="40">
        <v>1.7918088737201365E-2</v>
      </c>
      <c r="F80" s="41">
        <v>126000</v>
      </c>
      <c r="G80" s="42">
        <v>130087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87">
        <f t="shared" si="5"/>
        <v>0</v>
      </c>
      <c r="N80" s="87">
        <f t="shared" si="5"/>
        <v>0</v>
      </c>
      <c r="O80" s="87">
        <f t="shared" si="5"/>
        <v>0</v>
      </c>
      <c r="P80" s="87">
        <f t="shared" si="5"/>
        <v>0</v>
      </c>
      <c r="Q80" s="87">
        <f t="shared" si="5"/>
        <v>0</v>
      </c>
      <c r="R80" s="87">
        <f t="shared" si="5"/>
        <v>0</v>
      </c>
      <c r="S80" s="87">
        <f t="shared" si="5"/>
        <v>0</v>
      </c>
      <c r="T80" s="87">
        <f t="shared" si="5"/>
        <v>0</v>
      </c>
      <c r="U80" s="87">
        <f t="shared" si="5"/>
        <v>0</v>
      </c>
      <c r="V80" s="87">
        <f t="shared" si="5"/>
        <v>0</v>
      </c>
      <c r="W80" s="87">
        <f t="shared" si="5"/>
        <v>0</v>
      </c>
      <c r="X80" s="87">
        <f t="shared" si="5"/>
        <v>0</v>
      </c>
    </row>
    <row r="81" spans="1:24" x14ac:dyDescent="0.25">
      <c r="A81" s="7">
        <v>3074035</v>
      </c>
      <c r="B81" s="37" t="s">
        <v>71</v>
      </c>
      <c r="C81" s="38">
        <v>1175</v>
      </c>
      <c r="D81" s="39">
        <v>24</v>
      </c>
      <c r="E81" s="40">
        <v>2.0425531914893616E-2</v>
      </c>
      <c r="F81" s="41">
        <v>144000</v>
      </c>
      <c r="G81" s="42">
        <v>130521</v>
      </c>
      <c r="H81" s="42">
        <v>2999.9999999999895</v>
      </c>
      <c r="I81" s="42">
        <v>2765.9520187078024</v>
      </c>
      <c r="J81" s="42">
        <v>7748.0704949527462</v>
      </c>
      <c r="K81" s="42">
        <v>0</v>
      </c>
      <c r="L81" s="42">
        <v>0</v>
      </c>
      <c r="M81" s="87">
        <f t="shared" si="5"/>
        <v>0</v>
      </c>
      <c r="N81" s="87">
        <f t="shared" si="5"/>
        <v>0</v>
      </c>
      <c r="O81" s="87">
        <f t="shared" si="5"/>
        <v>0</v>
      </c>
      <c r="P81" s="87">
        <f t="shared" si="5"/>
        <v>0</v>
      </c>
      <c r="Q81" s="87">
        <f t="shared" si="5"/>
        <v>0</v>
      </c>
      <c r="R81" s="87">
        <f t="shared" si="5"/>
        <v>0</v>
      </c>
      <c r="S81" s="87">
        <f t="shared" si="5"/>
        <v>0</v>
      </c>
      <c r="T81" s="87">
        <f t="shared" si="5"/>
        <v>0</v>
      </c>
      <c r="U81" s="87">
        <f t="shared" si="5"/>
        <v>0</v>
      </c>
      <c r="V81" s="87">
        <f t="shared" si="5"/>
        <v>0</v>
      </c>
      <c r="W81" s="87">
        <f t="shared" si="5"/>
        <v>0</v>
      </c>
      <c r="X81" s="87">
        <f t="shared" si="5"/>
        <v>0</v>
      </c>
    </row>
    <row r="82" spans="1:24" x14ac:dyDescent="0.25">
      <c r="A82" s="7">
        <v>3074036</v>
      </c>
      <c r="B82" s="37" t="s">
        <v>72</v>
      </c>
      <c r="C82" s="38">
        <v>988</v>
      </c>
      <c r="D82" s="39">
        <v>13</v>
      </c>
      <c r="E82" s="40">
        <v>1.3157894736842105E-2</v>
      </c>
      <c r="F82" s="41">
        <v>78000</v>
      </c>
      <c r="G82" s="42">
        <v>109890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87">
        <f t="shared" si="5"/>
        <v>0</v>
      </c>
      <c r="N82" s="87">
        <f t="shared" si="5"/>
        <v>0</v>
      </c>
      <c r="O82" s="87">
        <f t="shared" si="5"/>
        <v>0</v>
      </c>
      <c r="P82" s="87">
        <f t="shared" si="5"/>
        <v>0</v>
      </c>
      <c r="Q82" s="87">
        <f t="shared" si="5"/>
        <v>0</v>
      </c>
      <c r="R82" s="87">
        <f t="shared" si="5"/>
        <v>0</v>
      </c>
      <c r="S82" s="87">
        <f t="shared" si="5"/>
        <v>0</v>
      </c>
      <c r="T82" s="87">
        <f t="shared" si="5"/>
        <v>0</v>
      </c>
      <c r="U82" s="87">
        <f t="shared" si="5"/>
        <v>0</v>
      </c>
      <c r="V82" s="87">
        <f t="shared" si="5"/>
        <v>0</v>
      </c>
      <c r="W82" s="87">
        <f t="shared" si="5"/>
        <v>0</v>
      </c>
      <c r="X82" s="87">
        <f t="shared" si="5"/>
        <v>0</v>
      </c>
    </row>
    <row r="83" spans="1:24" x14ac:dyDescent="0.25">
      <c r="A83" s="7">
        <v>3074603</v>
      </c>
      <c r="B83" s="37" t="s">
        <v>73</v>
      </c>
      <c r="C83" s="38">
        <v>1475</v>
      </c>
      <c r="D83" s="39">
        <v>24</v>
      </c>
      <c r="E83" s="40">
        <v>1.6271186440677966E-2</v>
      </c>
      <c r="F83" s="41">
        <v>144000</v>
      </c>
      <c r="G83" s="42">
        <v>163766</v>
      </c>
      <c r="H83" s="42">
        <v>0</v>
      </c>
      <c r="I83" s="42">
        <v>0</v>
      </c>
      <c r="J83" s="42">
        <v>0</v>
      </c>
      <c r="K83" s="42">
        <v>17884.378539853689</v>
      </c>
      <c r="L83" s="42">
        <v>0</v>
      </c>
      <c r="M83" s="87">
        <f t="shared" si="5"/>
        <v>0</v>
      </c>
      <c r="N83" s="87">
        <f t="shared" si="5"/>
        <v>0</v>
      </c>
      <c r="O83" s="87">
        <f t="shared" si="5"/>
        <v>0</v>
      </c>
      <c r="P83" s="87">
        <f t="shared" si="5"/>
        <v>0</v>
      </c>
      <c r="Q83" s="87">
        <f t="shared" si="5"/>
        <v>0</v>
      </c>
      <c r="R83" s="87">
        <f t="shared" si="5"/>
        <v>0</v>
      </c>
      <c r="S83" s="87">
        <f t="shared" si="5"/>
        <v>0</v>
      </c>
      <c r="T83" s="87">
        <f t="shared" si="5"/>
        <v>0</v>
      </c>
      <c r="U83" s="87">
        <f t="shared" si="5"/>
        <v>0</v>
      </c>
      <c r="V83" s="87">
        <f t="shared" si="5"/>
        <v>0</v>
      </c>
      <c r="W83" s="87">
        <f t="shared" si="5"/>
        <v>0</v>
      </c>
      <c r="X83" s="87">
        <f t="shared" si="5"/>
        <v>0</v>
      </c>
    </row>
    <row r="84" spans="1:24" x14ac:dyDescent="0.25">
      <c r="A84" s="7">
        <v>3075400</v>
      </c>
      <c r="B84" s="37" t="s">
        <v>74</v>
      </c>
      <c r="C84" s="38">
        <v>1149</v>
      </c>
      <c r="D84" s="39">
        <v>10</v>
      </c>
      <c r="E84" s="40">
        <v>8.7032201914708437E-3</v>
      </c>
      <c r="F84" s="41">
        <v>60000</v>
      </c>
      <c r="G84" s="42">
        <v>127658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87">
        <f t="shared" si="5"/>
        <v>0</v>
      </c>
      <c r="N84" s="87">
        <f t="shared" si="5"/>
        <v>0</v>
      </c>
      <c r="O84" s="87">
        <f t="shared" si="5"/>
        <v>0</v>
      </c>
      <c r="P84" s="87">
        <f t="shared" si="5"/>
        <v>0</v>
      </c>
      <c r="Q84" s="87">
        <f t="shared" si="5"/>
        <v>0</v>
      </c>
      <c r="R84" s="87">
        <f t="shared" si="5"/>
        <v>0</v>
      </c>
      <c r="S84" s="87">
        <f t="shared" si="5"/>
        <v>0</v>
      </c>
      <c r="T84" s="87">
        <f t="shared" si="5"/>
        <v>0</v>
      </c>
      <c r="U84" s="87">
        <f t="shared" si="5"/>
        <v>0</v>
      </c>
      <c r="V84" s="87">
        <f t="shared" si="5"/>
        <v>0</v>
      </c>
      <c r="W84" s="87">
        <f t="shared" si="5"/>
        <v>0</v>
      </c>
      <c r="X84" s="87">
        <f t="shared" si="5"/>
        <v>0</v>
      </c>
    </row>
    <row r="85" spans="1:24" x14ac:dyDescent="0.25">
      <c r="A85" s="7">
        <v>3075401</v>
      </c>
      <c r="B85" s="37" t="s">
        <v>75</v>
      </c>
      <c r="C85" s="38">
        <v>1211</v>
      </c>
      <c r="D85" s="39">
        <v>17</v>
      </c>
      <c r="E85" s="40">
        <v>1.4037985136251032E-2</v>
      </c>
      <c r="F85" s="41">
        <v>102000</v>
      </c>
      <c r="G85" s="42">
        <v>134449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87">
        <f t="shared" si="5"/>
        <v>0</v>
      </c>
      <c r="N85" s="87">
        <f t="shared" si="5"/>
        <v>0</v>
      </c>
      <c r="O85" s="87">
        <f t="shared" si="5"/>
        <v>0</v>
      </c>
      <c r="P85" s="87">
        <f t="shared" si="5"/>
        <v>0</v>
      </c>
      <c r="Q85" s="87">
        <f t="shared" si="5"/>
        <v>0</v>
      </c>
      <c r="R85" s="87">
        <f t="shared" si="5"/>
        <v>0</v>
      </c>
      <c r="S85" s="87">
        <f t="shared" si="5"/>
        <v>0</v>
      </c>
      <c r="T85" s="87">
        <f t="shared" si="5"/>
        <v>0</v>
      </c>
      <c r="U85" s="87">
        <f t="shared" si="5"/>
        <v>0</v>
      </c>
      <c r="V85" s="87">
        <f t="shared" si="5"/>
        <v>0</v>
      </c>
      <c r="W85" s="87">
        <f t="shared" si="5"/>
        <v>0</v>
      </c>
      <c r="X85" s="87">
        <f t="shared" si="5"/>
        <v>0</v>
      </c>
    </row>
    <row r="86" spans="1:24" x14ac:dyDescent="0.25">
      <c r="A86" s="7">
        <v>3075402</v>
      </c>
      <c r="B86" s="37" t="s">
        <v>76</v>
      </c>
      <c r="C86" s="38">
        <v>1064</v>
      </c>
      <c r="D86" s="39">
        <v>7</v>
      </c>
      <c r="E86" s="40">
        <v>6.5789473684210523E-3</v>
      </c>
      <c r="F86" s="41">
        <v>42000</v>
      </c>
      <c r="G86" s="42">
        <v>118138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87">
        <f t="shared" si="5"/>
        <v>0</v>
      </c>
      <c r="N86" s="87">
        <f t="shared" si="5"/>
        <v>0</v>
      </c>
      <c r="O86" s="87">
        <f t="shared" si="5"/>
        <v>0</v>
      </c>
      <c r="P86" s="87">
        <f t="shared" si="5"/>
        <v>0</v>
      </c>
      <c r="Q86" s="87">
        <f t="shared" si="5"/>
        <v>0</v>
      </c>
      <c r="R86" s="87">
        <f t="shared" si="5"/>
        <v>0</v>
      </c>
      <c r="S86" s="87">
        <f t="shared" si="5"/>
        <v>0</v>
      </c>
      <c r="T86" s="87">
        <f t="shared" si="5"/>
        <v>0</v>
      </c>
      <c r="U86" s="87">
        <f t="shared" si="5"/>
        <v>0</v>
      </c>
      <c r="V86" s="87">
        <f t="shared" si="5"/>
        <v>0</v>
      </c>
      <c r="W86" s="87">
        <f t="shared" si="5"/>
        <v>0</v>
      </c>
      <c r="X86" s="87">
        <f t="shared" si="5"/>
        <v>0</v>
      </c>
    </row>
    <row r="87" spans="1:24" x14ac:dyDescent="0.25">
      <c r="A87" s="7">
        <v>3075404</v>
      </c>
      <c r="B87" s="37" t="s">
        <v>77</v>
      </c>
      <c r="C87" s="38">
        <v>653</v>
      </c>
      <c r="D87" s="39">
        <v>6</v>
      </c>
      <c r="E87" s="40">
        <v>9.1883614088820835E-3</v>
      </c>
      <c r="F87" s="41">
        <v>36000</v>
      </c>
      <c r="G87" s="42">
        <v>72435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87">
        <f t="shared" ref="M87:X93" si="6">$L87*M$4</f>
        <v>0</v>
      </c>
      <c r="N87" s="87">
        <f t="shared" si="6"/>
        <v>0</v>
      </c>
      <c r="O87" s="87">
        <f t="shared" si="6"/>
        <v>0</v>
      </c>
      <c r="P87" s="87">
        <f t="shared" si="6"/>
        <v>0</v>
      </c>
      <c r="Q87" s="87">
        <f t="shared" si="6"/>
        <v>0</v>
      </c>
      <c r="R87" s="87">
        <f t="shared" si="6"/>
        <v>0</v>
      </c>
      <c r="S87" s="87">
        <f t="shared" si="6"/>
        <v>0</v>
      </c>
      <c r="T87" s="87">
        <f t="shared" si="6"/>
        <v>0</v>
      </c>
      <c r="U87" s="87">
        <f t="shared" si="6"/>
        <v>0</v>
      </c>
      <c r="V87" s="87">
        <f t="shared" si="6"/>
        <v>0</v>
      </c>
      <c r="W87" s="87">
        <f t="shared" si="6"/>
        <v>0</v>
      </c>
      <c r="X87" s="87">
        <f t="shared" si="6"/>
        <v>0</v>
      </c>
    </row>
    <row r="88" spans="1:24" x14ac:dyDescent="0.25">
      <c r="A88" s="7">
        <v>3074000</v>
      </c>
      <c r="B88" s="37" t="s">
        <v>85</v>
      </c>
      <c r="C88" s="38">
        <v>882.83333333333337</v>
      </c>
      <c r="D88" s="39">
        <v>17</v>
      </c>
      <c r="E88" s="40">
        <v>1.925618274494997E-2</v>
      </c>
      <c r="F88" s="41">
        <v>102000</v>
      </c>
      <c r="G88" s="42">
        <v>98257</v>
      </c>
      <c r="H88" s="42">
        <v>0</v>
      </c>
      <c r="I88" s="42">
        <v>0</v>
      </c>
      <c r="J88" s="42">
        <v>0</v>
      </c>
      <c r="K88" s="42">
        <v>21113.923420729778</v>
      </c>
      <c r="L88" s="42">
        <v>0</v>
      </c>
      <c r="M88" s="87">
        <f t="shared" si="6"/>
        <v>0</v>
      </c>
      <c r="N88" s="87">
        <f t="shared" si="6"/>
        <v>0</v>
      </c>
      <c r="O88" s="87">
        <f t="shared" si="6"/>
        <v>0</v>
      </c>
      <c r="P88" s="87">
        <f t="shared" si="6"/>
        <v>0</v>
      </c>
      <c r="Q88" s="87">
        <f t="shared" si="6"/>
        <v>0</v>
      </c>
      <c r="R88" s="87">
        <f t="shared" si="6"/>
        <v>0</v>
      </c>
      <c r="S88" s="87">
        <f t="shared" si="6"/>
        <v>0</v>
      </c>
      <c r="T88" s="87">
        <f t="shared" si="6"/>
        <v>0</v>
      </c>
      <c r="U88" s="87">
        <f t="shared" si="6"/>
        <v>0</v>
      </c>
      <c r="V88" s="87">
        <f t="shared" si="6"/>
        <v>0</v>
      </c>
      <c r="W88" s="87">
        <f t="shared" si="6"/>
        <v>0</v>
      </c>
      <c r="X88" s="87">
        <f t="shared" si="6"/>
        <v>0</v>
      </c>
    </row>
    <row r="89" spans="1:24" x14ac:dyDescent="0.25">
      <c r="A89" s="7">
        <v>3074031</v>
      </c>
      <c r="B89" s="37" t="s">
        <v>87</v>
      </c>
      <c r="C89" s="38">
        <v>1226</v>
      </c>
      <c r="D89" s="39">
        <v>18</v>
      </c>
      <c r="E89" s="40">
        <v>1.468189233278956E-2</v>
      </c>
      <c r="F89" s="41">
        <v>108000</v>
      </c>
      <c r="G89" s="42">
        <v>136154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87">
        <f t="shared" si="6"/>
        <v>0</v>
      </c>
      <c r="N89" s="87">
        <f t="shared" si="6"/>
        <v>0</v>
      </c>
      <c r="O89" s="87">
        <f t="shared" si="6"/>
        <v>0</v>
      </c>
      <c r="P89" s="87">
        <f t="shared" si="6"/>
        <v>0</v>
      </c>
      <c r="Q89" s="87">
        <f t="shared" si="6"/>
        <v>0</v>
      </c>
      <c r="R89" s="87">
        <f t="shared" si="6"/>
        <v>0</v>
      </c>
      <c r="S89" s="87">
        <f t="shared" si="6"/>
        <v>0</v>
      </c>
      <c r="T89" s="87">
        <f t="shared" si="6"/>
        <v>0</v>
      </c>
      <c r="U89" s="87">
        <f t="shared" si="6"/>
        <v>0</v>
      </c>
      <c r="V89" s="87">
        <f t="shared" si="6"/>
        <v>0</v>
      </c>
      <c r="W89" s="87">
        <f t="shared" si="6"/>
        <v>0</v>
      </c>
      <c r="X89" s="87">
        <f t="shared" si="6"/>
        <v>0</v>
      </c>
    </row>
    <row r="90" spans="1:24" x14ac:dyDescent="0.25">
      <c r="A90" s="7">
        <v>3074602</v>
      </c>
      <c r="B90" s="37" t="s">
        <v>88</v>
      </c>
      <c r="C90" s="38">
        <v>971</v>
      </c>
      <c r="D90" s="39">
        <v>44</v>
      </c>
      <c r="E90" s="40">
        <v>4.5314109165808442E-2</v>
      </c>
      <c r="F90" s="41">
        <v>264000</v>
      </c>
      <c r="G90" s="42">
        <v>107814</v>
      </c>
      <c r="H90" s="42">
        <v>158171.16097216983</v>
      </c>
      <c r="I90" s="42">
        <v>145831.28066411047</v>
      </c>
      <c r="J90" s="42">
        <v>151403.72463880776</v>
      </c>
      <c r="K90" s="42">
        <v>193140.13993668047</v>
      </c>
      <c r="L90" s="42">
        <v>120186</v>
      </c>
      <c r="M90" s="87">
        <f t="shared" si="6"/>
        <v>13821.390000000001</v>
      </c>
      <c r="N90" s="87">
        <f t="shared" si="6"/>
        <v>10215.810000000001</v>
      </c>
      <c r="O90" s="87">
        <f t="shared" si="6"/>
        <v>10215.810000000001</v>
      </c>
      <c r="P90" s="87">
        <f t="shared" si="6"/>
        <v>10215.810000000001</v>
      </c>
      <c r="Q90" s="87">
        <f t="shared" si="6"/>
        <v>10215.810000000001</v>
      </c>
      <c r="R90" s="87">
        <f t="shared" si="6"/>
        <v>10215.810000000001</v>
      </c>
      <c r="S90" s="87">
        <f t="shared" si="6"/>
        <v>10215.810000000001</v>
      </c>
      <c r="T90" s="87">
        <f t="shared" si="6"/>
        <v>10215.810000000001</v>
      </c>
      <c r="U90" s="87">
        <f t="shared" si="6"/>
        <v>10215.810000000001</v>
      </c>
      <c r="V90" s="87">
        <f t="shared" si="6"/>
        <v>10215.810000000001</v>
      </c>
      <c r="W90" s="87">
        <f t="shared" si="6"/>
        <v>10215.810000000001</v>
      </c>
      <c r="X90" s="87">
        <f t="shared" si="6"/>
        <v>4206.51</v>
      </c>
    </row>
    <row r="91" spans="1:24" x14ac:dyDescent="0.25">
      <c r="A91" s="7">
        <v>3075403</v>
      </c>
      <c r="B91" s="37" t="s">
        <v>89</v>
      </c>
      <c r="C91" s="38">
        <v>1173</v>
      </c>
      <c r="D91" s="39">
        <v>23</v>
      </c>
      <c r="E91" s="40">
        <v>1.9607843137254902E-2</v>
      </c>
      <c r="F91" s="41">
        <v>138000</v>
      </c>
      <c r="G91" s="42">
        <v>130215</v>
      </c>
      <c r="H91" s="42">
        <v>0</v>
      </c>
      <c r="I91" s="42">
        <v>0</v>
      </c>
      <c r="J91" s="42">
        <v>1979.9886728336828</v>
      </c>
      <c r="K91" s="42">
        <v>0</v>
      </c>
      <c r="L91" s="42">
        <v>0</v>
      </c>
      <c r="M91" s="87">
        <f t="shared" si="6"/>
        <v>0</v>
      </c>
      <c r="N91" s="87">
        <f t="shared" si="6"/>
        <v>0</v>
      </c>
      <c r="O91" s="87">
        <f t="shared" si="6"/>
        <v>0</v>
      </c>
      <c r="P91" s="87">
        <f t="shared" si="6"/>
        <v>0</v>
      </c>
      <c r="Q91" s="87">
        <f t="shared" si="6"/>
        <v>0</v>
      </c>
      <c r="R91" s="87">
        <f t="shared" si="6"/>
        <v>0</v>
      </c>
      <c r="S91" s="87">
        <f t="shared" si="6"/>
        <v>0</v>
      </c>
      <c r="T91" s="87">
        <f t="shared" si="6"/>
        <v>0</v>
      </c>
      <c r="U91" s="87">
        <f t="shared" si="6"/>
        <v>0</v>
      </c>
      <c r="V91" s="87">
        <f t="shared" si="6"/>
        <v>0</v>
      </c>
      <c r="W91" s="87">
        <f t="shared" si="6"/>
        <v>0</v>
      </c>
      <c r="X91" s="87">
        <f t="shared" si="6"/>
        <v>0</v>
      </c>
    </row>
    <row r="92" spans="1:24" x14ac:dyDescent="0.25">
      <c r="A92" s="7">
        <v>3074001</v>
      </c>
      <c r="B92" s="43" t="s">
        <v>86</v>
      </c>
      <c r="C92" s="38">
        <v>189</v>
      </c>
      <c r="D92" s="39">
        <v>0</v>
      </c>
      <c r="E92" s="40">
        <v>0</v>
      </c>
      <c r="F92" s="41">
        <v>0</v>
      </c>
      <c r="G92" s="42">
        <v>21358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87">
        <f t="shared" si="6"/>
        <v>0</v>
      </c>
      <c r="N92" s="87">
        <f t="shared" si="6"/>
        <v>0</v>
      </c>
      <c r="O92" s="87">
        <f t="shared" si="6"/>
        <v>0</v>
      </c>
      <c r="P92" s="87">
        <f t="shared" si="6"/>
        <v>0</v>
      </c>
      <c r="Q92" s="87">
        <f t="shared" si="6"/>
        <v>0</v>
      </c>
      <c r="R92" s="87">
        <f t="shared" si="6"/>
        <v>0</v>
      </c>
      <c r="S92" s="87">
        <f t="shared" si="6"/>
        <v>0</v>
      </c>
      <c r="T92" s="87">
        <f t="shared" si="6"/>
        <v>0</v>
      </c>
      <c r="U92" s="87">
        <f t="shared" si="6"/>
        <v>0</v>
      </c>
      <c r="V92" s="87">
        <f t="shared" si="6"/>
        <v>0</v>
      </c>
      <c r="W92" s="87">
        <f t="shared" si="6"/>
        <v>0</v>
      </c>
      <c r="X92" s="87">
        <f t="shared" si="6"/>
        <v>0</v>
      </c>
    </row>
    <row r="93" spans="1:24" x14ac:dyDescent="0.25">
      <c r="A93" s="7">
        <v>3076905</v>
      </c>
      <c r="B93" s="37" t="s">
        <v>141</v>
      </c>
      <c r="C93" s="38">
        <v>614</v>
      </c>
      <c r="D93" s="39">
        <v>4</v>
      </c>
      <c r="E93" s="40">
        <v>6.5146579804560263E-3</v>
      </c>
      <c r="F93" s="41">
        <v>24000</v>
      </c>
      <c r="G93" s="42">
        <v>68007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87">
        <f t="shared" si="6"/>
        <v>0</v>
      </c>
      <c r="N93" s="87">
        <f t="shared" si="6"/>
        <v>0</v>
      </c>
      <c r="O93" s="87">
        <f t="shared" si="6"/>
        <v>0</v>
      </c>
      <c r="P93" s="87">
        <f t="shared" si="6"/>
        <v>0</v>
      </c>
      <c r="Q93" s="87">
        <f t="shared" si="6"/>
        <v>0</v>
      </c>
      <c r="R93" s="87">
        <f t="shared" si="6"/>
        <v>0</v>
      </c>
      <c r="S93" s="87">
        <f t="shared" si="6"/>
        <v>0</v>
      </c>
      <c r="T93" s="87">
        <f t="shared" si="6"/>
        <v>0</v>
      </c>
      <c r="U93" s="87">
        <f t="shared" si="6"/>
        <v>0</v>
      </c>
      <c r="V93" s="87">
        <f t="shared" si="6"/>
        <v>0</v>
      </c>
      <c r="W93" s="87">
        <f t="shared" si="6"/>
        <v>0</v>
      </c>
      <c r="X93" s="87">
        <f t="shared" si="6"/>
        <v>0</v>
      </c>
    </row>
    <row r="94" spans="1:24" x14ac:dyDescent="0.25">
      <c r="A94" s="19"/>
    </row>
    <row r="95" spans="1:24" hidden="1" x14ac:dyDescent="0.25">
      <c r="A95" s="7">
        <v>0</v>
      </c>
    </row>
    <row r="96" spans="1:24" hidden="1" x14ac:dyDescent="0.25">
      <c r="A96" s="7">
        <v>0</v>
      </c>
      <c r="B96" s="22" t="s">
        <v>142</v>
      </c>
      <c r="C96" s="22"/>
      <c r="D96" s="22"/>
      <c r="E96" s="22"/>
      <c r="F96" s="22"/>
    </row>
    <row r="97" spans="1:9" hidden="1" x14ac:dyDescent="0.25">
      <c r="A97" s="7">
        <v>0</v>
      </c>
      <c r="B97" s="22" t="s">
        <v>143</v>
      </c>
      <c r="C97" s="22"/>
      <c r="D97" s="22"/>
      <c r="E97" s="22"/>
      <c r="F97" s="22"/>
    </row>
    <row r="98" spans="1:9" hidden="1" x14ac:dyDescent="0.25">
      <c r="A98" s="7">
        <v>0</v>
      </c>
      <c r="B98" s="22" t="s">
        <v>6</v>
      </c>
      <c r="C98" s="22"/>
      <c r="D98" s="22"/>
      <c r="E98" s="24">
        <v>1.4999999999999999E-2</v>
      </c>
      <c r="F98" s="22"/>
      <c r="H98" s="26">
        <v>632332.01016158331</v>
      </c>
      <c r="I98" s="26">
        <v>583000</v>
      </c>
    </row>
    <row r="99" spans="1:9" hidden="1" x14ac:dyDescent="0.25">
      <c r="A99" s="7">
        <v>0</v>
      </c>
      <c r="B99" s="19" t="s">
        <v>69</v>
      </c>
      <c r="E99" s="24">
        <v>0.02</v>
      </c>
    </row>
    <row r="100" spans="1:9" hidden="1" x14ac:dyDescent="0.25">
      <c r="A100" s="7">
        <v>0</v>
      </c>
    </row>
    <row r="101" spans="1:9" hidden="1" x14ac:dyDescent="0.25">
      <c r="A101" s="7">
        <v>0</v>
      </c>
    </row>
    <row r="102" spans="1:9" hidden="1" x14ac:dyDescent="0.25">
      <c r="A102" s="7">
        <v>0</v>
      </c>
    </row>
    <row r="103" spans="1:9" hidden="1" x14ac:dyDescent="0.25">
      <c r="A103" s="7">
        <v>0</v>
      </c>
    </row>
    <row r="104" spans="1:9" hidden="1" x14ac:dyDescent="0.25">
      <c r="A104" s="7">
        <v>0</v>
      </c>
    </row>
    <row r="105" spans="1:9" hidden="1" x14ac:dyDescent="0.25">
      <c r="A105" s="7">
        <v>0</v>
      </c>
      <c r="B105" s="18" t="s">
        <v>144</v>
      </c>
    </row>
    <row r="106" spans="1:9" hidden="1" x14ac:dyDescent="0.25">
      <c r="A106" s="7">
        <v>0</v>
      </c>
      <c r="B106" s="19" t="s">
        <v>6</v>
      </c>
      <c r="D106" s="24">
        <v>1.6305627501765955E-2</v>
      </c>
      <c r="F106" s="44"/>
    </row>
    <row r="107" spans="1:9" hidden="1" x14ac:dyDescent="0.25">
      <c r="A107" s="7">
        <v>0</v>
      </c>
      <c r="B107" s="19" t="s">
        <v>69</v>
      </c>
      <c r="D107" s="24">
        <v>1.9326514823410957E-2</v>
      </c>
      <c r="F107" s="44"/>
    </row>
    <row r="108" spans="1:9" hidden="1" x14ac:dyDescent="0.25">
      <c r="A108" s="7">
        <v>0</v>
      </c>
    </row>
    <row r="109" spans="1:9" hidden="1" x14ac:dyDescent="0.25">
      <c r="A109" s="7">
        <v>0</v>
      </c>
    </row>
    <row r="110" spans="1:9" hidden="1" x14ac:dyDescent="0.25">
      <c r="A110" s="7">
        <v>0</v>
      </c>
    </row>
    <row r="111" spans="1:9" hidden="1" x14ac:dyDescent="0.25">
      <c r="A111" s="7">
        <v>0</v>
      </c>
    </row>
    <row r="112" spans="1:9" hidden="1" x14ac:dyDescent="0.25">
      <c r="A112" s="7">
        <v>0</v>
      </c>
    </row>
    <row r="113" hidden="1" x14ac:dyDescent="0.25"/>
  </sheetData>
  <sheetProtection password="9D3C" sheet="1" objects="1" scenarios="1" autoFilter="0"/>
  <mergeCells count="1">
    <mergeCell ref="M3:X3"/>
  </mergeCells>
  <hyperlinks>
    <hyperlink ref="F3" r:id="rId1"/>
  </hyperlinks>
  <pageMargins left="0.27559055118110237" right="0.23622047244094491" top="0.59" bottom="0.35" header="0.31496062992125984" footer="0.31496062992125984"/>
  <pageSetup paperSize="9" scale="75" fitToHeight="0" orientation="landscape" r:id="rId2"/>
  <headerFooter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95"/>
  <sheetViews>
    <sheetView workbookViewId="0">
      <pane xSplit="6" ySplit="12" topLeftCell="G73" activePane="bottomRight" state="frozen"/>
      <selection activeCell="D14" sqref="D14"/>
      <selection pane="topRight" activeCell="D14" sqref="D14"/>
      <selection pane="bottomLeft" activeCell="D14" sqref="D14"/>
      <selection pane="bottomRight" activeCell="G13" sqref="G13"/>
    </sheetView>
  </sheetViews>
  <sheetFormatPr defaultRowHeight="12.75" x14ac:dyDescent="0.2"/>
  <cols>
    <col min="1" max="1" width="8" bestFit="1" customWidth="1"/>
    <col min="2" max="2" width="12.42578125" hidden="1" customWidth="1"/>
    <col min="3" max="3" width="7" hidden="1" customWidth="1"/>
    <col min="4" max="4" width="44.5703125" bestFit="1" customWidth="1"/>
    <col min="5" max="5" width="17.5703125" customWidth="1"/>
    <col min="6" max="6" width="28.28515625" style="51" bestFit="1" customWidth="1"/>
    <col min="7" max="18" width="13" customWidth="1"/>
  </cols>
  <sheetData>
    <row r="1" spans="1:18" ht="23.25" x14ac:dyDescent="0.35">
      <c r="A1" s="81"/>
      <c r="B1" s="82" t="s">
        <v>286</v>
      </c>
      <c r="C1" s="83"/>
      <c r="D1" s="82" t="s">
        <v>384</v>
      </c>
      <c r="E1" s="84"/>
      <c r="F1" s="57"/>
    </row>
    <row r="2" spans="1:18" x14ac:dyDescent="0.2">
      <c r="A2" s="85" t="s">
        <v>429</v>
      </c>
      <c r="B2" s="81"/>
      <c r="C2" s="81"/>
      <c r="D2" s="84"/>
      <c r="E2" s="84"/>
    </row>
    <row r="3" spans="1:18" x14ac:dyDescent="0.2">
      <c r="A3" s="85" t="s">
        <v>493</v>
      </c>
      <c r="B3" s="81"/>
      <c r="C3" s="83"/>
      <c r="D3" s="84"/>
      <c r="E3" s="84"/>
    </row>
    <row r="4" spans="1:18" x14ac:dyDescent="0.2">
      <c r="A4" s="84" t="s">
        <v>486</v>
      </c>
      <c r="B4" s="81"/>
      <c r="C4" s="83"/>
    </row>
    <row r="5" spans="1:18" x14ac:dyDescent="0.2">
      <c r="A5" s="85" t="s">
        <v>383</v>
      </c>
      <c r="B5" s="81"/>
      <c r="C5" s="83"/>
    </row>
    <row r="6" spans="1:18" x14ac:dyDescent="0.2">
      <c r="A6" s="59" t="s">
        <v>385</v>
      </c>
      <c r="B6" s="17"/>
      <c r="C6" s="53"/>
    </row>
    <row r="8" spans="1:18" x14ac:dyDescent="0.2">
      <c r="A8" t="s">
        <v>483</v>
      </c>
      <c r="D8" s="130" t="s">
        <v>484</v>
      </c>
      <c r="E8" s="54" t="s">
        <v>485</v>
      </c>
    </row>
    <row r="9" spans="1:18" ht="15.75" thickBot="1" x14ac:dyDescent="0.3">
      <c r="G9" s="1" t="s">
        <v>496</v>
      </c>
    </row>
    <row r="10" spans="1:18" ht="13.5" thickBot="1" x14ac:dyDescent="0.25">
      <c r="A10" s="128"/>
      <c r="B10" s="130" t="s">
        <v>484</v>
      </c>
      <c r="C10" s="54" t="s">
        <v>485</v>
      </c>
      <c r="G10" s="232" t="s">
        <v>434</v>
      </c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6"/>
    </row>
    <row r="11" spans="1:18" ht="13.5" thickBot="1" x14ac:dyDescent="0.25">
      <c r="A11" s="45"/>
      <c r="B11" s="45"/>
      <c r="C11" s="45"/>
      <c r="D11" s="45"/>
      <c r="E11" s="46" t="s">
        <v>145</v>
      </c>
      <c r="F11" s="49"/>
      <c r="G11" s="111">
        <v>0.115</v>
      </c>
      <c r="H11" s="112">
        <v>8.5000000000000006E-2</v>
      </c>
      <c r="I11" s="112">
        <v>8.5000000000000006E-2</v>
      </c>
      <c r="J11" s="112">
        <v>8.5000000000000006E-2</v>
      </c>
      <c r="K11" s="112">
        <v>8.5000000000000006E-2</v>
      </c>
      <c r="L11" s="112">
        <v>8.5000000000000006E-2</v>
      </c>
      <c r="M11" s="112">
        <v>8.5000000000000006E-2</v>
      </c>
      <c r="N11" s="112">
        <v>8.5000000000000006E-2</v>
      </c>
      <c r="O11" s="112">
        <v>8.5000000000000006E-2</v>
      </c>
      <c r="P11" s="112">
        <v>8.5000000000000006E-2</v>
      </c>
      <c r="Q11" s="112">
        <v>8.5000000000000006E-2</v>
      </c>
      <c r="R11" s="113">
        <v>3.5000000000000003E-2</v>
      </c>
    </row>
    <row r="12" spans="1:18" ht="90.75" customHeight="1" thickBot="1" x14ac:dyDescent="0.25">
      <c r="A12" s="247" t="s">
        <v>164</v>
      </c>
      <c r="B12" s="248"/>
      <c r="C12" s="248"/>
      <c r="D12" s="249"/>
      <c r="E12" s="116" t="s">
        <v>146</v>
      </c>
      <c r="F12" s="117" t="s">
        <v>119</v>
      </c>
      <c r="G12" s="104" t="s">
        <v>364</v>
      </c>
      <c r="H12" s="104" t="s">
        <v>365</v>
      </c>
      <c r="I12" s="104" t="s">
        <v>366</v>
      </c>
      <c r="J12" s="104" t="s">
        <v>367</v>
      </c>
      <c r="K12" s="104" t="s">
        <v>368</v>
      </c>
      <c r="L12" s="104" t="s">
        <v>436</v>
      </c>
      <c r="M12" s="104" t="s">
        <v>438</v>
      </c>
      <c r="N12" s="104" t="s">
        <v>371</v>
      </c>
      <c r="O12" s="104" t="s">
        <v>372</v>
      </c>
      <c r="P12" s="104" t="s">
        <v>373</v>
      </c>
      <c r="Q12" s="104" t="s">
        <v>437</v>
      </c>
      <c r="R12" s="104" t="s">
        <v>375</v>
      </c>
    </row>
    <row r="13" spans="1:18" ht="15" x14ac:dyDescent="0.25">
      <c r="A13" s="94">
        <v>3074035</v>
      </c>
      <c r="B13" s="95" t="s">
        <v>147</v>
      </c>
      <c r="C13" s="114">
        <v>170701</v>
      </c>
      <c r="D13" s="94" t="s">
        <v>114</v>
      </c>
      <c r="E13" s="114">
        <v>127701.24038461539</v>
      </c>
      <c r="F13" s="115"/>
      <c r="G13" s="87">
        <f>$E13*G$11</f>
        <v>14685.642644230771</v>
      </c>
      <c r="H13" s="87">
        <f t="shared" ref="H13:R28" si="0">$E13*H$11</f>
        <v>10854.605432692309</v>
      </c>
      <c r="I13" s="87">
        <f t="shared" si="0"/>
        <v>10854.605432692309</v>
      </c>
      <c r="J13" s="87">
        <f t="shared" si="0"/>
        <v>10854.605432692309</v>
      </c>
      <c r="K13" s="87">
        <f t="shared" si="0"/>
        <v>10854.605432692309</v>
      </c>
      <c r="L13" s="87">
        <f t="shared" si="0"/>
        <v>10854.605432692309</v>
      </c>
      <c r="M13" s="87">
        <f t="shared" si="0"/>
        <v>10854.605432692309</v>
      </c>
      <c r="N13" s="87">
        <f t="shared" si="0"/>
        <v>10854.605432692309</v>
      </c>
      <c r="O13" s="87">
        <f t="shared" si="0"/>
        <v>10854.605432692309</v>
      </c>
      <c r="P13" s="87">
        <f t="shared" si="0"/>
        <v>10854.605432692309</v>
      </c>
      <c r="Q13" s="87">
        <f t="shared" si="0"/>
        <v>10854.605432692309</v>
      </c>
      <c r="R13" s="87">
        <f t="shared" si="0"/>
        <v>4469.5434134615389</v>
      </c>
    </row>
    <row r="14" spans="1:18" ht="15" x14ac:dyDescent="0.25">
      <c r="A14" s="7">
        <v>3076905</v>
      </c>
      <c r="B14" s="37" t="s">
        <v>148</v>
      </c>
      <c r="C14" s="42">
        <v>170666</v>
      </c>
      <c r="D14" s="7" t="s">
        <v>90</v>
      </c>
      <c r="E14" s="42">
        <v>47463</v>
      </c>
      <c r="F14" s="50"/>
      <c r="G14" s="87">
        <f t="shared" ref="G14:R29" si="1">$E14*G$11</f>
        <v>5458.2449999999999</v>
      </c>
      <c r="H14" s="87">
        <f t="shared" si="0"/>
        <v>4034.3550000000005</v>
      </c>
      <c r="I14" s="87">
        <f t="shared" si="0"/>
        <v>4034.3550000000005</v>
      </c>
      <c r="J14" s="87">
        <f t="shared" si="0"/>
        <v>4034.3550000000005</v>
      </c>
      <c r="K14" s="87">
        <f t="shared" si="0"/>
        <v>4034.3550000000005</v>
      </c>
      <c r="L14" s="87">
        <f t="shared" si="0"/>
        <v>4034.3550000000005</v>
      </c>
      <c r="M14" s="87">
        <f t="shared" si="0"/>
        <v>4034.3550000000005</v>
      </c>
      <c r="N14" s="87">
        <f t="shared" si="0"/>
        <v>4034.3550000000005</v>
      </c>
      <c r="O14" s="87">
        <f t="shared" si="0"/>
        <v>4034.3550000000005</v>
      </c>
      <c r="P14" s="87">
        <f t="shared" si="0"/>
        <v>4034.3550000000005</v>
      </c>
      <c r="Q14" s="87">
        <f t="shared" si="0"/>
        <v>4034.3550000000005</v>
      </c>
      <c r="R14" s="87">
        <f t="shared" si="0"/>
        <v>1661.2050000000002</v>
      </c>
    </row>
    <row r="15" spans="1:18" ht="15" x14ac:dyDescent="0.25">
      <c r="A15" s="7">
        <v>3072161</v>
      </c>
      <c r="B15" s="37" t="s">
        <v>6</v>
      </c>
      <c r="C15" s="42">
        <v>170601</v>
      </c>
      <c r="D15" s="7" t="s">
        <v>28</v>
      </c>
      <c r="E15" s="42">
        <v>35970</v>
      </c>
      <c r="F15" s="50"/>
      <c r="G15" s="87">
        <f t="shared" si="1"/>
        <v>4136.55</v>
      </c>
      <c r="H15" s="87">
        <f t="shared" si="0"/>
        <v>3057.4500000000003</v>
      </c>
      <c r="I15" s="87">
        <f t="shared" si="0"/>
        <v>3057.4500000000003</v>
      </c>
      <c r="J15" s="87">
        <f t="shared" si="0"/>
        <v>3057.4500000000003</v>
      </c>
      <c r="K15" s="87">
        <f t="shared" si="0"/>
        <v>3057.4500000000003</v>
      </c>
      <c r="L15" s="87">
        <f t="shared" si="0"/>
        <v>3057.4500000000003</v>
      </c>
      <c r="M15" s="87">
        <f t="shared" si="0"/>
        <v>3057.4500000000003</v>
      </c>
      <c r="N15" s="87">
        <f t="shared" si="0"/>
        <v>3057.4500000000003</v>
      </c>
      <c r="O15" s="87">
        <f t="shared" si="0"/>
        <v>3057.4500000000003</v>
      </c>
      <c r="P15" s="87">
        <f t="shared" si="0"/>
        <v>3057.4500000000003</v>
      </c>
      <c r="Q15" s="87">
        <f t="shared" si="0"/>
        <v>3057.4500000000003</v>
      </c>
      <c r="R15" s="87">
        <f t="shared" si="0"/>
        <v>1258.95</v>
      </c>
    </row>
    <row r="16" spans="1:18" ht="15" x14ac:dyDescent="0.25">
      <c r="A16" s="7">
        <v>3072004</v>
      </c>
      <c r="B16" s="37" t="s">
        <v>6</v>
      </c>
      <c r="C16" s="42"/>
      <c r="D16" s="7" t="s">
        <v>81</v>
      </c>
      <c r="E16" s="42">
        <v>44803</v>
      </c>
      <c r="F16" s="50"/>
      <c r="G16" s="87">
        <f t="shared" si="1"/>
        <v>5152.3450000000003</v>
      </c>
      <c r="H16" s="87">
        <f t="shared" si="0"/>
        <v>3808.2550000000001</v>
      </c>
      <c r="I16" s="87">
        <f t="shared" si="0"/>
        <v>3808.2550000000001</v>
      </c>
      <c r="J16" s="87">
        <f t="shared" si="0"/>
        <v>3808.2550000000001</v>
      </c>
      <c r="K16" s="87">
        <f t="shared" si="0"/>
        <v>3808.2550000000001</v>
      </c>
      <c r="L16" s="87">
        <f t="shared" si="0"/>
        <v>3808.2550000000001</v>
      </c>
      <c r="M16" s="87">
        <f t="shared" si="0"/>
        <v>3808.2550000000001</v>
      </c>
      <c r="N16" s="87">
        <f t="shared" si="0"/>
        <v>3808.2550000000001</v>
      </c>
      <c r="O16" s="87">
        <f t="shared" si="0"/>
        <v>3808.2550000000001</v>
      </c>
      <c r="P16" s="87">
        <f t="shared" si="0"/>
        <v>3808.2550000000001</v>
      </c>
      <c r="Q16" s="87">
        <f t="shared" si="0"/>
        <v>3808.2550000000001</v>
      </c>
      <c r="R16" s="87">
        <f t="shared" si="0"/>
        <v>1568.1050000000002</v>
      </c>
    </row>
    <row r="17" spans="1:18" ht="15" x14ac:dyDescent="0.25">
      <c r="A17" s="7">
        <v>3072001</v>
      </c>
      <c r="B17" s="37" t="s">
        <v>6</v>
      </c>
      <c r="C17" s="42">
        <v>176771</v>
      </c>
      <c r="D17" s="7" t="s">
        <v>78</v>
      </c>
      <c r="E17" s="42">
        <v>9347</v>
      </c>
      <c r="F17" s="50"/>
      <c r="G17" s="87">
        <f t="shared" si="1"/>
        <v>1074.905</v>
      </c>
      <c r="H17" s="87">
        <f t="shared" si="0"/>
        <v>794.495</v>
      </c>
      <c r="I17" s="87">
        <f t="shared" si="0"/>
        <v>794.495</v>
      </c>
      <c r="J17" s="87">
        <f t="shared" si="0"/>
        <v>794.495</v>
      </c>
      <c r="K17" s="87">
        <f t="shared" si="0"/>
        <v>794.495</v>
      </c>
      <c r="L17" s="87">
        <f t="shared" si="0"/>
        <v>794.495</v>
      </c>
      <c r="M17" s="87">
        <f t="shared" si="0"/>
        <v>794.495</v>
      </c>
      <c r="N17" s="87">
        <f t="shared" si="0"/>
        <v>794.495</v>
      </c>
      <c r="O17" s="87">
        <f t="shared" si="0"/>
        <v>794.495</v>
      </c>
      <c r="P17" s="87">
        <f t="shared" si="0"/>
        <v>794.495</v>
      </c>
      <c r="Q17" s="87">
        <f t="shared" si="0"/>
        <v>794.495</v>
      </c>
      <c r="R17" s="87">
        <f t="shared" si="0"/>
        <v>327.14500000000004</v>
      </c>
    </row>
    <row r="18" spans="1:18" ht="15" x14ac:dyDescent="0.25">
      <c r="A18" s="7">
        <v>3072083</v>
      </c>
      <c r="B18" s="37" t="s">
        <v>6</v>
      </c>
      <c r="C18" s="42">
        <v>170602</v>
      </c>
      <c r="D18" s="7" t="s">
        <v>149</v>
      </c>
      <c r="E18" s="42">
        <v>12705</v>
      </c>
      <c r="F18" s="50"/>
      <c r="G18" s="87">
        <f t="shared" si="1"/>
        <v>1461.075</v>
      </c>
      <c r="H18" s="87">
        <f t="shared" si="0"/>
        <v>1079.9250000000002</v>
      </c>
      <c r="I18" s="87">
        <f t="shared" si="0"/>
        <v>1079.9250000000002</v>
      </c>
      <c r="J18" s="87">
        <f t="shared" si="0"/>
        <v>1079.9250000000002</v>
      </c>
      <c r="K18" s="87">
        <f t="shared" si="0"/>
        <v>1079.9250000000002</v>
      </c>
      <c r="L18" s="87">
        <f t="shared" si="0"/>
        <v>1079.9250000000002</v>
      </c>
      <c r="M18" s="87">
        <f t="shared" si="0"/>
        <v>1079.9250000000002</v>
      </c>
      <c r="N18" s="87">
        <f t="shared" si="0"/>
        <v>1079.9250000000002</v>
      </c>
      <c r="O18" s="87">
        <f t="shared" si="0"/>
        <v>1079.9250000000002</v>
      </c>
      <c r="P18" s="87">
        <f t="shared" si="0"/>
        <v>1079.9250000000002</v>
      </c>
      <c r="Q18" s="87">
        <f t="shared" si="0"/>
        <v>1079.9250000000002</v>
      </c>
      <c r="R18" s="87">
        <f t="shared" si="0"/>
        <v>444.67500000000007</v>
      </c>
    </row>
    <row r="19" spans="1:18" ht="15" x14ac:dyDescent="0.25">
      <c r="A19" s="7">
        <v>3072006</v>
      </c>
      <c r="B19" s="37" t="s">
        <v>6</v>
      </c>
      <c r="C19" s="42">
        <v>170603</v>
      </c>
      <c r="D19" s="7" t="s">
        <v>92</v>
      </c>
      <c r="E19" s="42">
        <v>62201</v>
      </c>
      <c r="F19" s="50"/>
      <c r="G19" s="87">
        <f t="shared" si="1"/>
        <v>7153.1150000000007</v>
      </c>
      <c r="H19" s="87">
        <f t="shared" si="0"/>
        <v>5287.085</v>
      </c>
      <c r="I19" s="87">
        <f t="shared" si="0"/>
        <v>5287.085</v>
      </c>
      <c r="J19" s="87">
        <f t="shared" si="0"/>
        <v>5287.085</v>
      </c>
      <c r="K19" s="87">
        <f t="shared" si="0"/>
        <v>5287.085</v>
      </c>
      <c r="L19" s="87">
        <f t="shared" si="0"/>
        <v>5287.085</v>
      </c>
      <c r="M19" s="87">
        <f t="shared" si="0"/>
        <v>5287.085</v>
      </c>
      <c r="N19" s="87">
        <f t="shared" si="0"/>
        <v>5287.085</v>
      </c>
      <c r="O19" s="87">
        <f t="shared" si="0"/>
        <v>5287.085</v>
      </c>
      <c r="P19" s="87">
        <f t="shared" si="0"/>
        <v>5287.085</v>
      </c>
      <c r="Q19" s="87">
        <f t="shared" si="0"/>
        <v>5287.085</v>
      </c>
      <c r="R19" s="87">
        <f t="shared" si="0"/>
        <v>2177.0350000000003</v>
      </c>
    </row>
    <row r="20" spans="1:18" ht="15" x14ac:dyDescent="0.25">
      <c r="A20" s="7">
        <v>3072005</v>
      </c>
      <c r="B20" s="37" t="s">
        <v>6</v>
      </c>
      <c r="C20" s="42">
        <v>170604</v>
      </c>
      <c r="D20" s="7" t="s">
        <v>91</v>
      </c>
      <c r="E20" s="42">
        <v>23510.33</v>
      </c>
      <c r="F20" s="50"/>
      <c r="G20" s="87">
        <f t="shared" si="1"/>
        <v>2703.6879500000005</v>
      </c>
      <c r="H20" s="87">
        <f t="shared" si="0"/>
        <v>1998.3780500000003</v>
      </c>
      <c r="I20" s="87">
        <f t="shared" si="0"/>
        <v>1998.3780500000003</v>
      </c>
      <c r="J20" s="87">
        <f t="shared" si="0"/>
        <v>1998.3780500000003</v>
      </c>
      <c r="K20" s="87">
        <f t="shared" si="0"/>
        <v>1998.3780500000003</v>
      </c>
      <c r="L20" s="87">
        <f t="shared" si="0"/>
        <v>1998.3780500000003</v>
      </c>
      <c r="M20" s="87">
        <f t="shared" si="0"/>
        <v>1998.3780500000003</v>
      </c>
      <c r="N20" s="87">
        <f t="shared" si="0"/>
        <v>1998.3780500000003</v>
      </c>
      <c r="O20" s="87">
        <f t="shared" si="0"/>
        <v>1998.3780500000003</v>
      </c>
      <c r="P20" s="87">
        <f t="shared" si="0"/>
        <v>1998.3780500000003</v>
      </c>
      <c r="Q20" s="87">
        <f t="shared" si="0"/>
        <v>1998.3780500000003</v>
      </c>
      <c r="R20" s="87">
        <f t="shared" si="0"/>
        <v>822.86155000000019</v>
      </c>
    </row>
    <row r="21" spans="1:18" ht="15" x14ac:dyDescent="0.25">
      <c r="A21" s="7">
        <v>3072162</v>
      </c>
      <c r="B21" s="37" t="s">
        <v>6</v>
      </c>
      <c r="C21" s="42">
        <v>170605</v>
      </c>
      <c r="D21" s="7" t="s">
        <v>98</v>
      </c>
      <c r="E21" s="42">
        <v>35130.167499999996</v>
      </c>
      <c r="F21" s="50"/>
      <c r="G21" s="87">
        <f t="shared" si="1"/>
        <v>4039.9692624999998</v>
      </c>
      <c r="H21" s="87">
        <f t="shared" si="0"/>
        <v>2986.0642374999998</v>
      </c>
      <c r="I21" s="87">
        <f t="shared" si="0"/>
        <v>2986.0642374999998</v>
      </c>
      <c r="J21" s="87">
        <f t="shared" si="0"/>
        <v>2986.0642374999998</v>
      </c>
      <c r="K21" s="87">
        <f t="shared" si="0"/>
        <v>2986.0642374999998</v>
      </c>
      <c r="L21" s="87">
        <f t="shared" si="0"/>
        <v>2986.0642374999998</v>
      </c>
      <c r="M21" s="87">
        <f t="shared" si="0"/>
        <v>2986.0642374999998</v>
      </c>
      <c r="N21" s="87">
        <f t="shared" si="0"/>
        <v>2986.0642374999998</v>
      </c>
      <c r="O21" s="87">
        <f t="shared" si="0"/>
        <v>2986.0642374999998</v>
      </c>
      <c r="P21" s="87">
        <f t="shared" si="0"/>
        <v>2986.0642374999998</v>
      </c>
      <c r="Q21" s="87">
        <f t="shared" si="0"/>
        <v>2986.0642374999998</v>
      </c>
      <c r="R21" s="87">
        <f t="shared" si="0"/>
        <v>1229.5558624999999</v>
      </c>
    </row>
    <row r="22" spans="1:18" ht="15" x14ac:dyDescent="0.25">
      <c r="A22" s="7">
        <v>3075400</v>
      </c>
      <c r="B22" s="37" t="s">
        <v>147</v>
      </c>
      <c r="C22" s="42">
        <v>170709</v>
      </c>
      <c r="D22" s="7" t="s">
        <v>74</v>
      </c>
      <c r="E22" s="42">
        <v>94217.664230769238</v>
      </c>
      <c r="F22" s="50"/>
      <c r="G22" s="87">
        <f t="shared" si="1"/>
        <v>10835.031386538463</v>
      </c>
      <c r="H22" s="87">
        <f t="shared" si="0"/>
        <v>8008.501459615386</v>
      </c>
      <c r="I22" s="87">
        <f t="shared" si="0"/>
        <v>8008.501459615386</v>
      </c>
      <c r="J22" s="87">
        <f t="shared" si="0"/>
        <v>8008.501459615386</v>
      </c>
      <c r="K22" s="87">
        <f t="shared" si="0"/>
        <v>8008.501459615386</v>
      </c>
      <c r="L22" s="87">
        <f t="shared" si="0"/>
        <v>8008.501459615386</v>
      </c>
      <c r="M22" s="87">
        <f t="shared" si="0"/>
        <v>8008.501459615386</v>
      </c>
      <c r="N22" s="87">
        <f t="shared" si="0"/>
        <v>8008.501459615386</v>
      </c>
      <c r="O22" s="87">
        <f t="shared" si="0"/>
        <v>8008.501459615386</v>
      </c>
      <c r="P22" s="87">
        <f t="shared" si="0"/>
        <v>8008.501459615386</v>
      </c>
      <c r="Q22" s="87">
        <f t="shared" si="0"/>
        <v>8008.501459615386</v>
      </c>
      <c r="R22" s="87">
        <f t="shared" si="0"/>
        <v>3297.6182480769235</v>
      </c>
    </row>
    <row r="23" spans="1:18" ht="15" x14ac:dyDescent="0.25">
      <c r="A23" s="7">
        <v>3072185</v>
      </c>
      <c r="B23" s="37" t="s">
        <v>6</v>
      </c>
      <c r="C23" s="42">
        <v>170606</v>
      </c>
      <c r="D23" s="7" t="s">
        <v>150</v>
      </c>
      <c r="E23" s="42">
        <v>1730.7825</v>
      </c>
      <c r="F23" s="50"/>
      <c r="G23" s="87">
        <f t="shared" si="1"/>
        <v>199.03998750000002</v>
      </c>
      <c r="H23" s="87">
        <f t="shared" si="0"/>
        <v>147.1165125</v>
      </c>
      <c r="I23" s="87">
        <f t="shared" si="0"/>
        <v>147.1165125</v>
      </c>
      <c r="J23" s="87">
        <f t="shared" si="0"/>
        <v>147.1165125</v>
      </c>
      <c r="K23" s="87">
        <f t="shared" si="0"/>
        <v>147.1165125</v>
      </c>
      <c r="L23" s="87">
        <f t="shared" si="0"/>
        <v>147.1165125</v>
      </c>
      <c r="M23" s="87">
        <f t="shared" si="0"/>
        <v>147.1165125</v>
      </c>
      <c r="N23" s="87">
        <f t="shared" si="0"/>
        <v>147.1165125</v>
      </c>
      <c r="O23" s="87">
        <f t="shared" si="0"/>
        <v>147.1165125</v>
      </c>
      <c r="P23" s="87">
        <f t="shared" si="0"/>
        <v>147.1165125</v>
      </c>
      <c r="Q23" s="87">
        <f t="shared" si="0"/>
        <v>147.1165125</v>
      </c>
      <c r="R23" s="87">
        <f t="shared" si="0"/>
        <v>60.577387500000007</v>
      </c>
    </row>
    <row r="24" spans="1:18" ht="15" x14ac:dyDescent="0.25">
      <c r="A24" s="7">
        <v>3073513</v>
      </c>
      <c r="B24" s="37" t="s">
        <v>6</v>
      </c>
      <c r="C24" s="42">
        <v>170668</v>
      </c>
      <c r="D24" s="7" t="s">
        <v>151</v>
      </c>
      <c r="E24" s="42">
        <v>59827.03</v>
      </c>
      <c r="F24" s="50"/>
      <c r="G24" s="87">
        <f t="shared" si="1"/>
        <v>6880.1084499999997</v>
      </c>
      <c r="H24" s="87">
        <f t="shared" si="0"/>
        <v>5085.2975500000002</v>
      </c>
      <c r="I24" s="87">
        <f t="shared" si="0"/>
        <v>5085.2975500000002</v>
      </c>
      <c r="J24" s="87">
        <f t="shared" si="0"/>
        <v>5085.2975500000002</v>
      </c>
      <c r="K24" s="87">
        <f t="shared" si="0"/>
        <v>5085.2975500000002</v>
      </c>
      <c r="L24" s="87">
        <f t="shared" si="0"/>
        <v>5085.2975500000002</v>
      </c>
      <c r="M24" s="87">
        <f t="shared" si="0"/>
        <v>5085.2975500000002</v>
      </c>
      <c r="N24" s="87">
        <f t="shared" si="0"/>
        <v>5085.2975500000002</v>
      </c>
      <c r="O24" s="87">
        <f t="shared" si="0"/>
        <v>5085.2975500000002</v>
      </c>
      <c r="P24" s="87">
        <f t="shared" si="0"/>
        <v>5085.2975500000002</v>
      </c>
      <c r="Q24" s="87">
        <f t="shared" si="0"/>
        <v>5085.2975500000002</v>
      </c>
      <c r="R24" s="87">
        <f t="shared" si="0"/>
        <v>2093.94605</v>
      </c>
    </row>
    <row r="25" spans="1:18" ht="15" x14ac:dyDescent="0.25">
      <c r="A25" s="7">
        <v>3072163</v>
      </c>
      <c r="B25" s="37" t="s">
        <v>6</v>
      </c>
      <c r="C25" s="42">
        <v>170608</v>
      </c>
      <c r="D25" s="7" t="s">
        <v>30</v>
      </c>
      <c r="E25" s="42">
        <v>48404.33</v>
      </c>
      <c r="F25" s="50"/>
      <c r="G25" s="87">
        <f t="shared" si="1"/>
        <v>5566.4979500000009</v>
      </c>
      <c r="H25" s="87">
        <f t="shared" si="0"/>
        <v>4114.36805</v>
      </c>
      <c r="I25" s="87">
        <f t="shared" si="0"/>
        <v>4114.36805</v>
      </c>
      <c r="J25" s="87">
        <f t="shared" si="0"/>
        <v>4114.36805</v>
      </c>
      <c r="K25" s="87">
        <f t="shared" si="0"/>
        <v>4114.36805</v>
      </c>
      <c r="L25" s="87">
        <f t="shared" si="0"/>
        <v>4114.36805</v>
      </c>
      <c r="M25" s="87">
        <f t="shared" si="0"/>
        <v>4114.36805</v>
      </c>
      <c r="N25" s="87">
        <f t="shared" si="0"/>
        <v>4114.36805</v>
      </c>
      <c r="O25" s="87">
        <f t="shared" si="0"/>
        <v>4114.36805</v>
      </c>
      <c r="P25" s="87">
        <f t="shared" si="0"/>
        <v>4114.36805</v>
      </c>
      <c r="Q25" s="87">
        <f t="shared" si="0"/>
        <v>4114.36805</v>
      </c>
      <c r="R25" s="87">
        <f t="shared" si="0"/>
        <v>1694.1515500000003</v>
      </c>
    </row>
    <row r="26" spans="1:18" ht="15" x14ac:dyDescent="0.25">
      <c r="A26" s="7">
        <v>3072088</v>
      </c>
      <c r="B26" s="37" t="s">
        <v>6</v>
      </c>
      <c r="C26" s="42">
        <v>170609</v>
      </c>
      <c r="D26" s="7" t="s">
        <v>18</v>
      </c>
      <c r="E26" s="42">
        <v>37420</v>
      </c>
      <c r="F26" s="50"/>
      <c r="G26" s="87">
        <f t="shared" si="1"/>
        <v>4303.3</v>
      </c>
      <c r="H26" s="87">
        <f t="shared" si="0"/>
        <v>3180.7000000000003</v>
      </c>
      <c r="I26" s="87">
        <f t="shared" si="0"/>
        <v>3180.7000000000003</v>
      </c>
      <c r="J26" s="87">
        <f t="shared" si="0"/>
        <v>3180.7000000000003</v>
      </c>
      <c r="K26" s="87">
        <f t="shared" si="0"/>
        <v>3180.7000000000003</v>
      </c>
      <c r="L26" s="87">
        <f t="shared" si="0"/>
        <v>3180.7000000000003</v>
      </c>
      <c r="M26" s="87">
        <f t="shared" si="0"/>
        <v>3180.7000000000003</v>
      </c>
      <c r="N26" s="87">
        <f t="shared" si="0"/>
        <v>3180.7000000000003</v>
      </c>
      <c r="O26" s="87">
        <f t="shared" si="0"/>
        <v>3180.7000000000003</v>
      </c>
      <c r="P26" s="87">
        <f t="shared" si="0"/>
        <v>3180.7000000000003</v>
      </c>
      <c r="Q26" s="87">
        <f t="shared" si="0"/>
        <v>3180.7000000000003</v>
      </c>
      <c r="R26" s="87">
        <f t="shared" si="0"/>
        <v>1309.7</v>
      </c>
    </row>
    <row r="27" spans="1:18" ht="15" x14ac:dyDescent="0.25">
      <c r="A27" s="7">
        <v>3072164</v>
      </c>
      <c r="B27" s="37" t="s">
        <v>6</v>
      </c>
      <c r="C27" s="42">
        <v>170610</v>
      </c>
      <c r="D27" s="7" t="s">
        <v>31</v>
      </c>
      <c r="E27" s="42">
        <v>31109</v>
      </c>
      <c r="F27" s="50"/>
      <c r="G27" s="87">
        <f t="shared" si="1"/>
        <v>3577.5350000000003</v>
      </c>
      <c r="H27" s="87">
        <f t="shared" si="0"/>
        <v>2644.2650000000003</v>
      </c>
      <c r="I27" s="87">
        <f t="shared" si="0"/>
        <v>2644.2650000000003</v>
      </c>
      <c r="J27" s="87">
        <f t="shared" si="0"/>
        <v>2644.2650000000003</v>
      </c>
      <c r="K27" s="87">
        <f t="shared" si="0"/>
        <v>2644.2650000000003</v>
      </c>
      <c r="L27" s="87">
        <f t="shared" si="0"/>
        <v>2644.2650000000003</v>
      </c>
      <c r="M27" s="87">
        <f t="shared" si="0"/>
        <v>2644.2650000000003</v>
      </c>
      <c r="N27" s="87">
        <f t="shared" si="0"/>
        <v>2644.2650000000003</v>
      </c>
      <c r="O27" s="87">
        <f t="shared" si="0"/>
        <v>2644.2650000000003</v>
      </c>
      <c r="P27" s="87">
        <f t="shared" si="0"/>
        <v>2644.2650000000003</v>
      </c>
      <c r="Q27" s="87">
        <f t="shared" si="0"/>
        <v>2644.2650000000003</v>
      </c>
      <c r="R27" s="87">
        <f t="shared" si="0"/>
        <v>1088.8150000000001</v>
      </c>
    </row>
    <row r="28" spans="1:18" ht="15" x14ac:dyDescent="0.25">
      <c r="A28" s="7">
        <v>3072165</v>
      </c>
      <c r="B28" s="37" t="s">
        <v>6</v>
      </c>
      <c r="C28" s="42">
        <v>170611</v>
      </c>
      <c r="D28" s="7" t="s">
        <v>32</v>
      </c>
      <c r="E28" s="42">
        <v>63232</v>
      </c>
      <c r="F28" s="50"/>
      <c r="G28" s="87">
        <f t="shared" si="1"/>
        <v>7271.68</v>
      </c>
      <c r="H28" s="87">
        <f t="shared" si="0"/>
        <v>5374.72</v>
      </c>
      <c r="I28" s="87">
        <f t="shared" si="0"/>
        <v>5374.72</v>
      </c>
      <c r="J28" s="87">
        <f t="shared" si="0"/>
        <v>5374.72</v>
      </c>
      <c r="K28" s="87">
        <f t="shared" si="0"/>
        <v>5374.72</v>
      </c>
      <c r="L28" s="87">
        <f t="shared" si="0"/>
        <v>5374.72</v>
      </c>
      <c r="M28" s="87">
        <f t="shared" si="0"/>
        <v>5374.72</v>
      </c>
      <c r="N28" s="87">
        <f t="shared" si="0"/>
        <v>5374.72</v>
      </c>
      <c r="O28" s="87">
        <f t="shared" si="0"/>
        <v>5374.72</v>
      </c>
      <c r="P28" s="87">
        <f t="shared" si="0"/>
        <v>5374.72</v>
      </c>
      <c r="Q28" s="87">
        <f t="shared" si="0"/>
        <v>5374.72</v>
      </c>
      <c r="R28" s="87">
        <f t="shared" si="0"/>
        <v>2213.1200000000003</v>
      </c>
    </row>
    <row r="29" spans="1:18" ht="15" x14ac:dyDescent="0.25">
      <c r="A29" s="7">
        <v>3074030</v>
      </c>
      <c r="B29" s="37" t="s">
        <v>147</v>
      </c>
      <c r="C29" s="42">
        <v>170703</v>
      </c>
      <c r="D29" s="7" t="s">
        <v>113</v>
      </c>
      <c r="E29" s="42">
        <v>103815</v>
      </c>
      <c r="F29" s="50"/>
      <c r="G29" s="87">
        <f t="shared" si="1"/>
        <v>11938.725</v>
      </c>
      <c r="H29" s="87">
        <f t="shared" si="1"/>
        <v>8824.2750000000015</v>
      </c>
      <c r="I29" s="87">
        <f t="shared" si="1"/>
        <v>8824.2750000000015</v>
      </c>
      <c r="J29" s="87">
        <f t="shared" si="1"/>
        <v>8824.2750000000015</v>
      </c>
      <c r="K29" s="87">
        <f t="shared" si="1"/>
        <v>8824.2750000000015</v>
      </c>
      <c r="L29" s="87">
        <f t="shared" si="1"/>
        <v>8824.2750000000015</v>
      </c>
      <c r="M29" s="87">
        <f t="shared" si="1"/>
        <v>8824.2750000000015</v>
      </c>
      <c r="N29" s="87">
        <f t="shared" si="1"/>
        <v>8824.2750000000015</v>
      </c>
      <c r="O29" s="87">
        <f t="shared" si="1"/>
        <v>8824.2750000000015</v>
      </c>
      <c r="P29" s="87">
        <f t="shared" si="1"/>
        <v>8824.2750000000015</v>
      </c>
      <c r="Q29" s="87">
        <f t="shared" si="1"/>
        <v>8824.2750000000015</v>
      </c>
      <c r="R29" s="87">
        <f t="shared" si="1"/>
        <v>3633.5250000000005</v>
      </c>
    </row>
    <row r="30" spans="1:18" ht="15" x14ac:dyDescent="0.25">
      <c r="A30" s="7">
        <v>3075203</v>
      </c>
      <c r="B30" s="37" t="s">
        <v>6</v>
      </c>
      <c r="C30" s="42">
        <v>170662</v>
      </c>
      <c r="D30" s="7" t="s">
        <v>152</v>
      </c>
      <c r="E30" s="42">
        <v>63277</v>
      </c>
      <c r="F30" s="50"/>
      <c r="G30" s="87">
        <f t="shared" ref="G30:R45" si="2">$E30*G$11</f>
        <v>7276.8550000000005</v>
      </c>
      <c r="H30" s="87">
        <f t="shared" si="2"/>
        <v>5378.5450000000001</v>
      </c>
      <c r="I30" s="87">
        <f t="shared" si="2"/>
        <v>5378.5450000000001</v>
      </c>
      <c r="J30" s="87">
        <f t="shared" si="2"/>
        <v>5378.5450000000001</v>
      </c>
      <c r="K30" s="87">
        <f t="shared" si="2"/>
        <v>5378.5450000000001</v>
      </c>
      <c r="L30" s="87">
        <f t="shared" si="2"/>
        <v>5378.5450000000001</v>
      </c>
      <c r="M30" s="87">
        <f t="shared" si="2"/>
        <v>5378.5450000000001</v>
      </c>
      <c r="N30" s="87">
        <f t="shared" si="2"/>
        <v>5378.5450000000001</v>
      </c>
      <c r="O30" s="87">
        <f t="shared" si="2"/>
        <v>5378.5450000000001</v>
      </c>
      <c r="P30" s="87">
        <f t="shared" si="2"/>
        <v>5378.5450000000001</v>
      </c>
      <c r="Q30" s="87">
        <f t="shared" si="2"/>
        <v>5378.5450000000001</v>
      </c>
      <c r="R30" s="87">
        <f t="shared" si="2"/>
        <v>2214.6950000000002</v>
      </c>
    </row>
    <row r="31" spans="1:18" ht="15" x14ac:dyDescent="0.25">
      <c r="A31" s="7">
        <v>3075202</v>
      </c>
      <c r="B31" s="37" t="s">
        <v>6</v>
      </c>
      <c r="C31" s="42">
        <v>170663</v>
      </c>
      <c r="D31" s="7" t="s">
        <v>111</v>
      </c>
      <c r="E31" s="42">
        <v>59044</v>
      </c>
      <c r="F31" s="50"/>
      <c r="G31" s="87">
        <f t="shared" si="2"/>
        <v>6790.06</v>
      </c>
      <c r="H31" s="87">
        <f t="shared" si="2"/>
        <v>5018.7400000000007</v>
      </c>
      <c r="I31" s="87">
        <f t="shared" si="2"/>
        <v>5018.7400000000007</v>
      </c>
      <c r="J31" s="87">
        <f t="shared" si="2"/>
        <v>5018.7400000000007</v>
      </c>
      <c r="K31" s="87">
        <f t="shared" si="2"/>
        <v>5018.7400000000007</v>
      </c>
      <c r="L31" s="87">
        <f t="shared" si="2"/>
        <v>5018.7400000000007</v>
      </c>
      <c r="M31" s="87">
        <f t="shared" si="2"/>
        <v>5018.7400000000007</v>
      </c>
      <c r="N31" s="87">
        <f t="shared" si="2"/>
        <v>5018.7400000000007</v>
      </c>
      <c r="O31" s="87">
        <f t="shared" si="2"/>
        <v>5018.7400000000007</v>
      </c>
      <c r="P31" s="87">
        <f t="shared" si="2"/>
        <v>5018.7400000000007</v>
      </c>
      <c r="Q31" s="87">
        <f t="shared" si="2"/>
        <v>5018.7400000000007</v>
      </c>
      <c r="R31" s="87">
        <f t="shared" si="2"/>
        <v>2066.5400000000004</v>
      </c>
    </row>
    <row r="32" spans="1:18" ht="15" x14ac:dyDescent="0.25">
      <c r="A32" s="7">
        <v>3072092</v>
      </c>
      <c r="B32" s="37" t="s">
        <v>6</v>
      </c>
      <c r="C32" s="42">
        <v>170612</v>
      </c>
      <c r="D32" s="7" t="s">
        <v>19</v>
      </c>
      <c r="E32" s="42">
        <v>36709</v>
      </c>
      <c r="F32" s="50"/>
      <c r="G32" s="87">
        <f t="shared" si="2"/>
        <v>4221.5349999999999</v>
      </c>
      <c r="H32" s="87">
        <f t="shared" si="2"/>
        <v>3120.2650000000003</v>
      </c>
      <c r="I32" s="87">
        <f t="shared" si="2"/>
        <v>3120.2650000000003</v>
      </c>
      <c r="J32" s="87">
        <f t="shared" si="2"/>
        <v>3120.2650000000003</v>
      </c>
      <c r="K32" s="87">
        <f t="shared" si="2"/>
        <v>3120.2650000000003</v>
      </c>
      <c r="L32" s="87">
        <f t="shared" si="2"/>
        <v>3120.2650000000003</v>
      </c>
      <c r="M32" s="87">
        <f t="shared" si="2"/>
        <v>3120.2650000000003</v>
      </c>
      <c r="N32" s="87">
        <f t="shared" si="2"/>
        <v>3120.2650000000003</v>
      </c>
      <c r="O32" s="87">
        <f t="shared" si="2"/>
        <v>3120.2650000000003</v>
      </c>
      <c r="P32" s="87">
        <f t="shared" si="2"/>
        <v>3120.2650000000003</v>
      </c>
      <c r="Q32" s="87">
        <f t="shared" si="2"/>
        <v>3120.2650000000003</v>
      </c>
      <c r="R32" s="87">
        <f t="shared" si="2"/>
        <v>1284.8150000000001</v>
      </c>
    </row>
    <row r="33" spans="1:18" ht="15" x14ac:dyDescent="0.25">
      <c r="A33" s="7">
        <v>3072094</v>
      </c>
      <c r="B33" s="37" t="s">
        <v>6</v>
      </c>
      <c r="C33" s="42">
        <v>170613</v>
      </c>
      <c r="D33" s="7" t="s">
        <v>20</v>
      </c>
      <c r="E33" s="42">
        <v>11957</v>
      </c>
      <c r="F33" s="50"/>
      <c r="G33" s="87">
        <f t="shared" si="2"/>
        <v>1375.0550000000001</v>
      </c>
      <c r="H33" s="87">
        <f t="shared" si="2"/>
        <v>1016.345</v>
      </c>
      <c r="I33" s="87">
        <f t="shared" si="2"/>
        <v>1016.345</v>
      </c>
      <c r="J33" s="87">
        <f t="shared" si="2"/>
        <v>1016.345</v>
      </c>
      <c r="K33" s="87">
        <f t="shared" si="2"/>
        <v>1016.345</v>
      </c>
      <c r="L33" s="87">
        <f t="shared" si="2"/>
        <v>1016.345</v>
      </c>
      <c r="M33" s="87">
        <f t="shared" si="2"/>
        <v>1016.345</v>
      </c>
      <c r="N33" s="87">
        <f t="shared" si="2"/>
        <v>1016.345</v>
      </c>
      <c r="O33" s="87">
        <f t="shared" si="2"/>
        <v>1016.345</v>
      </c>
      <c r="P33" s="87">
        <f t="shared" si="2"/>
        <v>1016.345</v>
      </c>
      <c r="Q33" s="87">
        <f t="shared" si="2"/>
        <v>1016.345</v>
      </c>
      <c r="R33" s="87">
        <f t="shared" si="2"/>
        <v>418.49500000000006</v>
      </c>
    </row>
    <row r="34" spans="1:18" ht="15" x14ac:dyDescent="0.25">
      <c r="A34" s="7">
        <v>3075403</v>
      </c>
      <c r="B34" s="37" t="s">
        <v>147</v>
      </c>
      <c r="C34" s="42">
        <v>170710</v>
      </c>
      <c r="D34" s="7" t="s">
        <v>89</v>
      </c>
      <c r="E34" s="42">
        <v>106001.31</v>
      </c>
      <c r="F34" s="50"/>
      <c r="G34" s="87">
        <f t="shared" si="2"/>
        <v>12190.15065</v>
      </c>
      <c r="H34" s="87">
        <f t="shared" si="2"/>
        <v>9010.111350000001</v>
      </c>
      <c r="I34" s="87">
        <f t="shared" si="2"/>
        <v>9010.111350000001</v>
      </c>
      <c r="J34" s="87">
        <f t="shared" si="2"/>
        <v>9010.111350000001</v>
      </c>
      <c r="K34" s="87">
        <f t="shared" si="2"/>
        <v>9010.111350000001</v>
      </c>
      <c r="L34" s="87">
        <f t="shared" si="2"/>
        <v>9010.111350000001</v>
      </c>
      <c r="M34" s="87">
        <f t="shared" si="2"/>
        <v>9010.111350000001</v>
      </c>
      <c r="N34" s="87">
        <f t="shared" si="2"/>
        <v>9010.111350000001</v>
      </c>
      <c r="O34" s="87">
        <f t="shared" si="2"/>
        <v>9010.111350000001</v>
      </c>
      <c r="P34" s="87">
        <f t="shared" si="2"/>
        <v>9010.111350000001</v>
      </c>
      <c r="Q34" s="87">
        <f t="shared" si="2"/>
        <v>9010.111350000001</v>
      </c>
      <c r="R34" s="87">
        <f t="shared" si="2"/>
        <v>3710.0458500000004</v>
      </c>
    </row>
    <row r="35" spans="1:18" ht="15" x14ac:dyDescent="0.25">
      <c r="A35" s="7">
        <v>3072166</v>
      </c>
      <c r="B35" s="37" t="s">
        <v>6</v>
      </c>
      <c r="C35" s="42">
        <v>170614</v>
      </c>
      <c r="D35" s="7" t="s">
        <v>33</v>
      </c>
      <c r="E35" s="42">
        <v>33284.824999999997</v>
      </c>
      <c r="F35" s="50"/>
      <c r="G35" s="87">
        <f t="shared" si="2"/>
        <v>3827.7548749999996</v>
      </c>
      <c r="H35" s="87">
        <f t="shared" si="2"/>
        <v>2829.2101250000001</v>
      </c>
      <c r="I35" s="87">
        <f t="shared" si="2"/>
        <v>2829.2101250000001</v>
      </c>
      <c r="J35" s="87">
        <f t="shared" si="2"/>
        <v>2829.2101250000001</v>
      </c>
      <c r="K35" s="87">
        <f t="shared" si="2"/>
        <v>2829.2101250000001</v>
      </c>
      <c r="L35" s="87">
        <f t="shared" si="2"/>
        <v>2829.2101250000001</v>
      </c>
      <c r="M35" s="87">
        <f t="shared" si="2"/>
        <v>2829.2101250000001</v>
      </c>
      <c r="N35" s="87">
        <f t="shared" si="2"/>
        <v>2829.2101250000001</v>
      </c>
      <c r="O35" s="87">
        <f t="shared" si="2"/>
        <v>2829.2101250000001</v>
      </c>
      <c r="P35" s="87">
        <f t="shared" si="2"/>
        <v>2829.2101250000001</v>
      </c>
      <c r="Q35" s="87">
        <f t="shared" si="2"/>
        <v>2829.2101250000001</v>
      </c>
      <c r="R35" s="87">
        <f t="shared" si="2"/>
        <v>1164.968875</v>
      </c>
    </row>
    <row r="36" spans="1:18" ht="15" x14ac:dyDescent="0.25">
      <c r="A36" s="7">
        <v>3072022</v>
      </c>
      <c r="B36" s="37" t="s">
        <v>6</v>
      </c>
      <c r="C36" s="42">
        <v>170615</v>
      </c>
      <c r="D36" s="7" t="s">
        <v>9</v>
      </c>
      <c r="E36" s="42">
        <v>38689</v>
      </c>
      <c r="F36" s="50"/>
      <c r="G36" s="87">
        <f t="shared" si="2"/>
        <v>4449.2350000000006</v>
      </c>
      <c r="H36" s="87">
        <f t="shared" si="2"/>
        <v>3288.5650000000001</v>
      </c>
      <c r="I36" s="87">
        <f t="shared" si="2"/>
        <v>3288.5650000000001</v>
      </c>
      <c r="J36" s="87">
        <f t="shared" si="2"/>
        <v>3288.5650000000001</v>
      </c>
      <c r="K36" s="87">
        <f t="shared" si="2"/>
        <v>3288.5650000000001</v>
      </c>
      <c r="L36" s="87">
        <f t="shared" si="2"/>
        <v>3288.5650000000001</v>
      </c>
      <c r="M36" s="87">
        <f t="shared" si="2"/>
        <v>3288.5650000000001</v>
      </c>
      <c r="N36" s="87">
        <f t="shared" si="2"/>
        <v>3288.5650000000001</v>
      </c>
      <c r="O36" s="87">
        <f t="shared" si="2"/>
        <v>3288.5650000000001</v>
      </c>
      <c r="P36" s="87">
        <f t="shared" si="2"/>
        <v>3288.5650000000001</v>
      </c>
      <c r="Q36" s="87">
        <f t="shared" si="2"/>
        <v>3288.5650000000001</v>
      </c>
      <c r="R36" s="87">
        <f t="shared" si="2"/>
        <v>1354.1150000000002</v>
      </c>
    </row>
    <row r="37" spans="1:18" ht="15" x14ac:dyDescent="0.25">
      <c r="A37" s="7">
        <v>3074036</v>
      </c>
      <c r="B37" s="37" t="s">
        <v>147</v>
      </c>
      <c r="C37" s="42">
        <v>170704</v>
      </c>
      <c r="D37" s="7" t="s">
        <v>72</v>
      </c>
      <c r="E37" s="42">
        <v>90096.960192307699</v>
      </c>
      <c r="F37" s="50"/>
      <c r="G37" s="87">
        <f t="shared" si="2"/>
        <v>10361.150422115386</v>
      </c>
      <c r="H37" s="87">
        <f t="shared" si="2"/>
        <v>7658.2416163461548</v>
      </c>
      <c r="I37" s="87">
        <f t="shared" si="2"/>
        <v>7658.2416163461548</v>
      </c>
      <c r="J37" s="87">
        <f t="shared" si="2"/>
        <v>7658.2416163461548</v>
      </c>
      <c r="K37" s="87">
        <f t="shared" si="2"/>
        <v>7658.2416163461548</v>
      </c>
      <c r="L37" s="87">
        <f t="shared" si="2"/>
        <v>7658.2416163461548</v>
      </c>
      <c r="M37" s="87">
        <f t="shared" si="2"/>
        <v>7658.2416163461548</v>
      </c>
      <c r="N37" s="87">
        <f t="shared" si="2"/>
        <v>7658.2416163461548</v>
      </c>
      <c r="O37" s="87">
        <f t="shared" si="2"/>
        <v>7658.2416163461548</v>
      </c>
      <c r="P37" s="87">
        <f t="shared" si="2"/>
        <v>7658.2416163461548</v>
      </c>
      <c r="Q37" s="87">
        <f t="shared" si="2"/>
        <v>7658.2416163461548</v>
      </c>
      <c r="R37" s="87">
        <f t="shared" si="2"/>
        <v>3153.3936067307695</v>
      </c>
    </row>
    <row r="38" spans="1:18" ht="15" x14ac:dyDescent="0.25">
      <c r="A38" s="7">
        <v>3074031</v>
      </c>
      <c r="B38" s="37" t="s">
        <v>147</v>
      </c>
      <c r="C38" s="42">
        <v>170705</v>
      </c>
      <c r="D38" s="7" t="s">
        <v>117</v>
      </c>
      <c r="E38" s="42">
        <v>89754.664230769238</v>
      </c>
      <c r="F38" s="50"/>
      <c r="G38" s="87">
        <f t="shared" si="2"/>
        <v>10321.786386538462</v>
      </c>
      <c r="H38" s="87">
        <f t="shared" si="2"/>
        <v>7629.1464596153855</v>
      </c>
      <c r="I38" s="87">
        <f t="shared" si="2"/>
        <v>7629.1464596153855</v>
      </c>
      <c r="J38" s="87">
        <f t="shared" si="2"/>
        <v>7629.1464596153855</v>
      </c>
      <c r="K38" s="87">
        <f t="shared" si="2"/>
        <v>7629.1464596153855</v>
      </c>
      <c r="L38" s="87">
        <f t="shared" si="2"/>
        <v>7629.1464596153855</v>
      </c>
      <c r="M38" s="87">
        <f t="shared" si="2"/>
        <v>7629.1464596153855</v>
      </c>
      <c r="N38" s="87">
        <f t="shared" si="2"/>
        <v>7629.1464596153855</v>
      </c>
      <c r="O38" s="87">
        <f t="shared" si="2"/>
        <v>7629.1464596153855</v>
      </c>
      <c r="P38" s="87">
        <f t="shared" si="2"/>
        <v>7629.1464596153855</v>
      </c>
      <c r="Q38" s="87">
        <f t="shared" si="2"/>
        <v>7629.1464596153855</v>
      </c>
      <c r="R38" s="87">
        <f t="shared" si="2"/>
        <v>3141.4132480769235</v>
      </c>
    </row>
    <row r="39" spans="1:18" ht="15" x14ac:dyDescent="0.25">
      <c r="A39" s="7">
        <v>3072180</v>
      </c>
      <c r="B39" s="37" t="s">
        <v>6</v>
      </c>
      <c r="C39" s="42">
        <v>170617</v>
      </c>
      <c r="D39" s="7" t="s">
        <v>47</v>
      </c>
      <c r="E39" s="42">
        <v>19155.02</v>
      </c>
      <c r="F39" s="50"/>
      <c r="G39" s="87">
        <f t="shared" si="2"/>
        <v>2202.8272999999999</v>
      </c>
      <c r="H39" s="87">
        <f t="shared" si="2"/>
        <v>1628.1767000000002</v>
      </c>
      <c r="I39" s="87">
        <f t="shared" si="2"/>
        <v>1628.1767000000002</v>
      </c>
      <c r="J39" s="87">
        <f t="shared" si="2"/>
        <v>1628.1767000000002</v>
      </c>
      <c r="K39" s="87">
        <f t="shared" si="2"/>
        <v>1628.1767000000002</v>
      </c>
      <c r="L39" s="87">
        <f t="shared" si="2"/>
        <v>1628.1767000000002</v>
      </c>
      <c r="M39" s="87">
        <f t="shared" si="2"/>
        <v>1628.1767000000002</v>
      </c>
      <c r="N39" s="87">
        <f t="shared" si="2"/>
        <v>1628.1767000000002</v>
      </c>
      <c r="O39" s="87">
        <f t="shared" si="2"/>
        <v>1628.1767000000002</v>
      </c>
      <c r="P39" s="87">
        <f t="shared" si="2"/>
        <v>1628.1767000000002</v>
      </c>
      <c r="Q39" s="87">
        <f t="shared" si="2"/>
        <v>1628.1767000000002</v>
      </c>
      <c r="R39" s="87">
        <f t="shared" si="2"/>
        <v>670.42570000000012</v>
      </c>
    </row>
    <row r="40" spans="1:18" ht="15" x14ac:dyDescent="0.25">
      <c r="A40" s="7">
        <v>3072167</v>
      </c>
      <c r="B40" s="37" t="s">
        <v>6</v>
      </c>
      <c r="C40" s="42">
        <v>170618</v>
      </c>
      <c r="D40" s="7" t="s">
        <v>34</v>
      </c>
      <c r="E40" s="42">
        <v>90557</v>
      </c>
      <c r="F40" s="50"/>
      <c r="G40" s="87">
        <f t="shared" si="2"/>
        <v>10414.055</v>
      </c>
      <c r="H40" s="87">
        <f t="shared" si="2"/>
        <v>7697.3450000000003</v>
      </c>
      <c r="I40" s="87">
        <f t="shared" si="2"/>
        <v>7697.3450000000003</v>
      </c>
      <c r="J40" s="87">
        <f t="shared" si="2"/>
        <v>7697.3450000000003</v>
      </c>
      <c r="K40" s="87">
        <f t="shared" si="2"/>
        <v>7697.3450000000003</v>
      </c>
      <c r="L40" s="87">
        <f t="shared" si="2"/>
        <v>7697.3450000000003</v>
      </c>
      <c r="M40" s="87">
        <f t="shared" si="2"/>
        <v>7697.3450000000003</v>
      </c>
      <c r="N40" s="87">
        <f t="shared" si="2"/>
        <v>7697.3450000000003</v>
      </c>
      <c r="O40" s="87">
        <f t="shared" si="2"/>
        <v>7697.3450000000003</v>
      </c>
      <c r="P40" s="87">
        <f t="shared" si="2"/>
        <v>7697.3450000000003</v>
      </c>
      <c r="Q40" s="87">
        <f t="shared" si="2"/>
        <v>7697.3450000000003</v>
      </c>
      <c r="R40" s="87">
        <f t="shared" si="2"/>
        <v>3169.4950000000003</v>
      </c>
    </row>
    <row r="41" spans="1:18" ht="15" x14ac:dyDescent="0.25">
      <c r="A41" s="7">
        <v>3072168</v>
      </c>
      <c r="B41" s="37" t="s">
        <v>6</v>
      </c>
      <c r="C41" s="42">
        <v>170619</v>
      </c>
      <c r="D41" s="7" t="s">
        <v>35</v>
      </c>
      <c r="E41" s="42">
        <v>97769</v>
      </c>
      <c r="F41" s="50"/>
      <c r="G41" s="87">
        <f t="shared" si="2"/>
        <v>11243.435000000001</v>
      </c>
      <c r="H41" s="87">
        <f t="shared" si="2"/>
        <v>8310.3649999999998</v>
      </c>
      <c r="I41" s="87">
        <f t="shared" si="2"/>
        <v>8310.3649999999998</v>
      </c>
      <c r="J41" s="87">
        <f t="shared" si="2"/>
        <v>8310.3649999999998</v>
      </c>
      <c r="K41" s="87">
        <f t="shared" si="2"/>
        <v>8310.3649999999998</v>
      </c>
      <c r="L41" s="87">
        <f t="shared" si="2"/>
        <v>8310.3649999999998</v>
      </c>
      <c r="M41" s="87">
        <f t="shared" si="2"/>
        <v>8310.3649999999998</v>
      </c>
      <c r="N41" s="87">
        <f t="shared" si="2"/>
        <v>8310.3649999999998</v>
      </c>
      <c r="O41" s="87">
        <f t="shared" si="2"/>
        <v>8310.3649999999998</v>
      </c>
      <c r="P41" s="87">
        <f t="shared" si="2"/>
        <v>8310.3649999999998</v>
      </c>
      <c r="Q41" s="87">
        <f t="shared" si="2"/>
        <v>8310.3649999999998</v>
      </c>
      <c r="R41" s="87">
        <f t="shared" si="2"/>
        <v>3421.9150000000004</v>
      </c>
    </row>
    <row r="42" spans="1:18" ht="15" x14ac:dyDescent="0.25">
      <c r="A42" s="7">
        <v>3072187</v>
      </c>
      <c r="B42" s="37" t="s">
        <v>6</v>
      </c>
      <c r="C42" s="42">
        <v>170620</v>
      </c>
      <c r="D42" s="7" t="s">
        <v>52</v>
      </c>
      <c r="E42" s="42">
        <v>52140.665000000001</v>
      </c>
      <c r="F42" s="50"/>
      <c r="G42" s="87">
        <f t="shared" si="2"/>
        <v>5996.1764750000002</v>
      </c>
      <c r="H42" s="87">
        <f t="shared" si="2"/>
        <v>4431.9565250000005</v>
      </c>
      <c r="I42" s="87">
        <f t="shared" si="2"/>
        <v>4431.9565250000005</v>
      </c>
      <c r="J42" s="87">
        <f t="shared" si="2"/>
        <v>4431.9565250000005</v>
      </c>
      <c r="K42" s="87">
        <f t="shared" si="2"/>
        <v>4431.9565250000005</v>
      </c>
      <c r="L42" s="87">
        <f t="shared" si="2"/>
        <v>4431.9565250000005</v>
      </c>
      <c r="M42" s="87">
        <f t="shared" si="2"/>
        <v>4431.9565250000005</v>
      </c>
      <c r="N42" s="87">
        <f t="shared" si="2"/>
        <v>4431.9565250000005</v>
      </c>
      <c r="O42" s="87">
        <f t="shared" si="2"/>
        <v>4431.9565250000005</v>
      </c>
      <c r="P42" s="87">
        <f t="shared" si="2"/>
        <v>4431.9565250000005</v>
      </c>
      <c r="Q42" s="87">
        <f t="shared" si="2"/>
        <v>4431.9565250000005</v>
      </c>
      <c r="R42" s="87">
        <f t="shared" si="2"/>
        <v>1824.9232750000001</v>
      </c>
    </row>
    <row r="43" spans="1:18" ht="15" x14ac:dyDescent="0.25">
      <c r="A43" s="7">
        <v>3075401</v>
      </c>
      <c r="B43" s="37" t="s">
        <v>147</v>
      </c>
      <c r="C43" s="42">
        <v>170712</v>
      </c>
      <c r="D43" s="7" t="s">
        <v>75</v>
      </c>
      <c r="E43" s="42">
        <v>107153.34846153847</v>
      </c>
      <c r="F43" s="50"/>
      <c r="G43" s="87">
        <f t="shared" si="2"/>
        <v>12322.635073076925</v>
      </c>
      <c r="H43" s="87">
        <f t="shared" si="2"/>
        <v>9108.0346192307697</v>
      </c>
      <c r="I43" s="87">
        <f t="shared" si="2"/>
        <v>9108.0346192307697</v>
      </c>
      <c r="J43" s="87">
        <f t="shared" si="2"/>
        <v>9108.0346192307697</v>
      </c>
      <c r="K43" s="87">
        <f t="shared" si="2"/>
        <v>9108.0346192307697</v>
      </c>
      <c r="L43" s="87">
        <f t="shared" si="2"/>
        <v>9108.0346192307697</v>
      </c>
      <c r="M43" s="87">
        <f t="shared" si="2"/>
        <v>9108.0346192307697</v>
      </c>
      <c r="N43" s="87">
        <f t="shared" si="2"/>
        <v>9108.0346192307697</v>
      </c>
      <c r="O43" s="87">
        <f t="shared" si="2"/>
        <v>9108.0346192307697</v>
      </c>
      <c r="P43" s="87">
        <f t="shared" si="2"/>
        <v>9108.0346192307697</v>
      </c>
      <c r="Q43" s="87">
        <f t="shared" si="2"/>
        <v>9108.0346192307697</v>
      </c>
      <c r="R43" s="87">
        <f t="shared" si="2"/>
        <v>3750.3671961538466</v>
      </c>
    </row>
    <row r="44" spans="1:18" ht="15" x14ac:dyDescent="0.25">
      <c r="A44" s="7">
        <v>3072169</v>
      </c>
      <c r="B44" s="37" t="s">
        <v>6</v>
      </c>
      <c r="C44" s="42">
        <v>170621</v>
      </c>
      <c r="D44" s="7" t="s">
        <v>36</v>
      </c>
      <c r="E44" s="42">
        <v>50223.877500000002</v>
      </c>
      <c r="F44" s="50"/>
      <c r="G44" s="87">
        <f t="shared" si="2"/>
        <v>5775.7459125000005</v>
      </c>
      <c r="H44" s="87">
        <f t="shared" si="2"/>
        <v>4269.0295875000002</v>
      </c>
      <c r="I44" s="87">
        <f t="shared" si="2"/>
        <v>4269.0295875000002</v>
      </c>
      <c r="J44" s="87">
        <f t="shared" si="2"/>
        <v>4269.0295875000002</v>
      </c>
      <c r="K44" s="87">
        <f t="shared" si="2"/>
        <v>4269.0295875000002</v>
      </c>
      <c r="L44" s="87">
        <f t="shared" si="2"/>
        <v>4269.0295875000002</v>
      </c>
      <c r="M44" s="87">
        <f t="shared" si="2"/>
        <v>4269.0295875000002</v>
      </c>
      <c r="N44" s="87">
        <f t="shared" si="2"/>
        <v>4269.0295875000002</v>
      </c>
      <c r="O44" s="87">
        <f t="shared" si="2"/>
        <v>4269.0295875000002</v>
      </c>
      <c r="P44" s="87">
        <f t="shared" si="2"/>
        <v>4269.0295875000002</v>
      </c>
      <c r="Q44" s="87">
        <f t="shared" si="2"/>
        <v>4269.0295875000002</v>
      </c>
      <c r="R44" s="87">
        <f t="shared" si="2"/>
        <v>1757.8357125000002</v>
      </c>
    </row>
    <row r="45" spans="1:18" ht="15" x14ac:dyDescent="0.25">
      <c r="A45" s="7">
        <v>3072150</v>
      </c>
      <c r="B45" s="37" t="s">
        <v>6</v>
      </c>
      <c r="C45" s="42">
        <v>170622</v>
      </c>
      <c r="D45" s="7" t="s">
        <v>97</v>
      </c>
      <c r="E45" s="42">
        <v>58825</v>
      </c>
      <c r="F45" s="50"/>
      <c r="G45" s="87">
        <f t="shared" si="2"/>
        <v>6764.875</v>
      </c>
      <c r="H45" s="87">
        <f t="shared" si="2"/>
        <v>5000.125</v>
      </c>
      <c r="I45" s="87">
        <f t="shared" si="2"/>
        <v>5000.125</v>
      </c>
      <c r="J45" s="87">
        <f t="shared" si="2"/>
        <v>5000.125</v>
      </c>
      <c r="K45" s="87">
        <f t="shared" si="2"/>
        <v>5000.125</v>
      </c>
      <c r="L45" s="87">
        <f t="shared" si="2"/>
        <v>5000.125</v>
      </c>
      <c r="M45" s="87">
        <f t="shared" si="2"/>
        <v>5000.125</v>
      </c>
      <c r="N45" s="87">
        <f t="shared" si="2"/>
        <v>5000.125</v>
      </c>
      <c r="O45" s="87">
        <f t="shared" si="2"/>
        <v>5000.125</v>
      </c>
      <c r="P45" s="87">
        <f t="shared" si="2"/>
        <v>5000.125</v>
      </c>
      <c r="Q45" s="87">
        <f t="shared" si="2"/>
        <v>5000.125</v>
      </c>
      <c r="R45" s="87">
        <f t="shared" si="2"/>
        <v>2058.875</v>
      </c>
    </row>
    <row r="46" spans="1:18" ht="15" x14ac:dyDescent="0.25">
      <c r="A46" s="7">
        <v>3072170</v>
      </c>
      <c r="B46" s="37" t="s">
        <v>6</v>
      </c>
      <c r="C46" s="42">
        <v>170624</v>
      </c>
      <c r="D46" s="7" t="s">
        <v>153</v>
      </c>
      <c r="E46" s="42">
        <v>27769</v>
      </c>
      <c r="F46" s="50"/>
      <c r="G46" s="87">
        <f t="shared" ref="G46:R61" si="3">$E46*G$11</f>
        <v>3193.4349999999999</v>
      </c>
      <c r="H46" s="87">
        <f t="shared" si="3"/>
        <v>2360.3650000000002</v>
      </c>
      <c r="I46" s="87">
        <f t="shared" si="3"/>
        <v>2360.3650000000002</v>
      </c>
      <c r="J46" s="87">
        <f t="shared" si="3"/>
        <v>2360.3650000000002</v>
      </c>
      <c r="K46" s="87">
        <f t="shared" si="3"/>
        <v>2360.3650000000002</v>
      </c>
      <c r="L46" s="87">
        <f t="shared" si="3"/>
        <v>2360.3650000000002</v>
      </c>
      <c r="M46" s="87">
        <f t="shared" si="3"/>
        <v>2360.3650000000002</v>
      </c>
      <c r="N46" s="87">
        <f t="shared" si="3"/>
        <v>2360.3650000000002</v>
      </c>
      <c r="O46" s="87">
        <f t="shared" si="3"/>
        <v>2360.3650000000002</v>
      </c>
      <c r="P46" s="87">
        <f t="shared" si="3"/>
        <v>2360.3650000000002</v>
      </c>
      <c r="Q46" s="87">
        <f t="shared" si="3"/>
        <v>2360.3650000000002</v>
      </c>
      <c r="R46" s="87">
        <f t="shared" si="3"/>
        <v>971.91500000000008</v>
      </c>
    </row>
    <row r="47" spans="1:18" ht="15" x14ac:dyDescent="0.25">
      <c r="A47" s="7">
        <v>3072151</v>
      </c>
      <c r="B47" s="37" t="s">
        <v>6</v>
      </c>
      <c r="C47" s="42">
        <v>170625</v>
      </c>
      <c r="D47" s="7" t="s">
        <v>25</v>
      </c>
      <c r="E47" s="42">
        <v>227158.33000000002</v>
      </c>
      <c r="F47" s="50"/>
      <c r="G47" s="87">
        <f t="shared" si="3"/>
        <v>26123.207950000004</v>
      </c>
      <c r="H47" s="87">
        <f t="shared" si="3"/>
        <v>19308.458050000001</v>
      </c>
      <c r="I47" s="87">
        <f t="shared" si="3"/>
        <v>19308.458050000001</v>
      </c>
      <c r="J47" s="87">
        <f t="shared" si="3"/>
        <v>19308.458050000001</v>
      </c>
      <c r="K47" s="87">
        <f t="shared" si="3"/>
        <v>19308.458050000001</v>
      </c>
      <c r="L47" s="87">
        <f t="shared" si="3"/>
        <v>19308.458050000001</v>
      </c>
      <c r="M47" s="87">
        <f t="shared" si="3"/>
        <v>19308.458050000001</v>
      </c>
      <c r="N47" s="87">
        <f t="shared" si="3"/>
        <v>19308.458050000001</v>
      </c>
      <c r="O47" s="87">
        <f t="shared" si="3"/>
        <v>19308.458050000001</v>
      </c>
      <c r="P47" s="87">
        <f t="shared" si="3"/>
        <v>19308.458050000001</v>
      </c>
      <c r="Q47" s="87">
        <f t="shared" si="3"/>
        <v>19308.458050000001</v>
      </c>
      <c r="R47" s="87">
        <f t="shared" si="3"/>
        <v>7950.5415500000017</v>
      </c>
    </row>
    <row r="48" spans="1:18" ht="15" x14ac:dyDescent="0.25">
      <c r="A48" s="7">
        <v>3072000</v>
      </c>
      <c r="B48" s="37" t="s">
        <v>6</v>
      </c>
      <c r="C48" s="42">
        <v>170669</v>
      </c>
      <c r="D48" s="7" t="s">
        <v>154</v>
      </c>
      <c r="E48" s="42">
        <v>26551.532307692309</v>
      </c>
      <c r="F48" s="50"/>
      <c r="G48" s="87">
        <f t="shared" si="3"/>
        <v>3053.4262153846157</v>
      </c>
      <c r="H48" s="87">
        <f t="shared" si="3"/>
        <v>2256.8802461538462</v>
      </c>
      <c r="I48" s="87">
        <f t="shared" si="3"/>
        <v>2256.8802461538462</v>
      </c>
      <c r="J48" s="87">
        <f t="shared" si="3"/>
        <v>2256.8802461538462</v>
      </c>
      <c r="K48" s="87">
        <f t="shared" si="3"/>
        <v>2256.8802461538462</v>
      </c>
      <c r="L48" s="87">
        <f t="shared" si="3"/>
        <v>2256.8802461538462</v>
      </c>
      <c r="M48" s="87">
        <f t="shared" si="3"/>
        <v>2256.8802461538462</v>
      </c>
      <c r="N48" s="87">
        <f t="shared" si="3"/>
        <v>2256.8802461538462</v>
      </c>
      <c r="O48" s="87">
        <f t="shared" si="3"/>
        <v>2256.8802461538462</v>
      </c>
      <c r="P48" s="87">
        <f t="shared" si="3"/>
        <v>2256.8802461538462</v>
      </c>
      <c r="Q48" s="87">
        <f t="shared" si="3"/>
        <v>2256.8802461538462</v>
      </c>
      <c r="R48" s="87">
        <f t="shared" si="3"/>
        <v>929.30363076923084</v>
      </c>
    </row>
    <row r="49" spans="1:18" ht="15" x14ac:dyDescent="0.25">
      <c r="A49" s="7">
        <v>3072171</v>
      </c>
      <c r="B49" s="37" t="s">
        <v>6</v>
      </c>
      <c r="C49" s="42">
        <v>170626</v>
      </c>
      <c r="D49" s="7" t="s">
        <v>38</v>
      </c>
      <c r="E49" s="42">
        <v>60274.877500000002</v>
      </c>
      <c r="F49" s="50"/>
      <c r="G49" s="87">
        <f t="shared" si="3"/>
        <v>6931.6109125000003</v>
      </c>
      <c r="H49" s="87">
        <f t="shared" si="3"/>
        <v>5123.3645875000002</v>
      </c>
      <c r="I49" s="87">
        <f t="shared" si="3"/>
        <v>5123.3645875000002</v>
      </c>
      <c r="J49" s="87">
        <f t="shared" si="3"/>
        <v>5123.3645875000002</v>
      </c>
      <c r="K49" s="87">
        <f t="shared" si="3"/>
        <v>5123.3645875000002</v>
      </c>
      <c r="L49" s="87">
        <f t="shared" si="3"/>
        <v>5123.3645875000002</v>
      </c>
      <c r="M49" s="87">
        <f t="shared" si="3"/>
        <v>5123.3645875000002</v>
      </c>
      <c r="N49" s="87">
        <f t="shared" si="3"/>
        <v>5123.3645875000002</v>
      </c>
      <c r="O49" s="87">
        <f t="shared" si="3"/>
        <v>5123.3645875000002</v>
      </c>
      <c r="P49" s="87">
        <f t="shared" si="3"/>
        <v>5123.3645875000002</v>
      </c>
      <c r="Q49" s="87">
        <f t="shared" si="3"/>
        <v>5123.3645875000002</v>
      </c>
      <c r="R49" s="87">
        <f t="shared" si="3"/>
        <v>2109.6207125000001</v>
      </c>
    </row>
    <row r="50" spans="1:18" ht="15" x14ac:dyDescent="0.25">
      <c r="A50" s="7">
        <v>3072153</v>
      </c>
      <c r="B50" s="37" t="s">
        <v>6</v>
      </c>
      <c r="C50" s="42">
        <v>170627</v>
      </c>
      <c r="D50" s="7" t="s">
        <v>26</v>
      </c>
      <c r="E50" s="42">
        <v>6674.0396153846159</v>
      </c>
      <c r="F50" s="50"/>
      <c r="G50" s="87">
        <f t="shared" si="3"/>
        <v>767.51455576923081</v>
      </c>
      <c r="H50" s="87">
        <f t="shared" si="3"/>
        <v>567.29336730769239</v>
      </c>
      <c r="I50" s="87">
        <f t="shared" si="3"/>
        <v>567.29336730769239</v>
      </c>
      <c r="J50" s="87">
        <f t="shared" si="3"/>
        <v>567.29336730769239</v>
      </c>
      <c r="K50" s="87">
        <f t="shared" si="3"/>
        <v>567.29336730769239</v>
      </c>
      <c r="L50" s="87">
        <f t="shared" si="3"/>
        <v>567.29336730769239</v>
      </c>
      <c r="M50" s="87">
        <f t="shared" si="3"/>
        <v>567.29336730769239</v>
      </c>
      <c r="N50" s="87">
        <f t="shared" si="3"/>
        <v>567.29336730769239</v>
      </c>
      <c r="O50" s="87">
        <f t="shared" si="3"/>
        <v>567.29336730769239</v>
      </c>
      <c r="P50" s="87">
        <f t="shared" si="3"/>
        <v>567.29336730769239</v>
      </c>
      <c r="Q50" s="87">
        <f t="shared" si="3"/>
        <v>567.29336730769239</v>
      </c>
      <c r="R50" s="87">
        <f t="shared" si="3"/>
        <v>233.59138653846159</v>
      </c>
    </row>
    <row r="51" spans="1:18" ht="15" x14ac:dyDescent="0.25">
      <c r="A51" s="7">
        <v>3073512</v>
      </c>
      <c r="B51" s="37" t="s">
        <v>6</v>
      </c>
      <c r="C51" s="42" t="s">
        <v>1</v>
      </c>
      <c r="D51" s="7" t="s">
        <v>155</v>
      </c>
      <c r="E51" s="42">
        <v>7467.33</v>
      </c>
      <c r="F51" s="50"/>
      <c r="G51" s="87">
        <f t="shared" si="3"/>
        <v>858.74295000000006</v>
      </c>
      <c r="H51" s="87">
        <f t="shared" si="3"/>
        <v>634.72305000000006</v>
      </c>
      <c r="I51" s="87">
        <f t="shared" si="3"/>
        <v>634.72305000000006</v>
      </c>
      <c r="J51" s="87">
        <f t="shared" si="3"/>
        <v>634.72305000000006</v>
      </c>
      <c r="K51" s="87">
        <f t="shared" si="3"/>
        <v>634.72305000000006</v>
      </c>
      <c r="L51" s="87">
        <f t="shared" si="3"/>
        <v>634.72305000000006</v>
      </c>
      <c r="M51" s="87">
        <f t="shared" si="3"/>
        <v>634.72305000000006</v>
      </c>
      <c r="N51" s="87">
        <f t="shared" si="3"/>
        <v>634.72305000000006</v>
      </c>
      <c r="O51" s="87">
        <f t="shared" si="3"/>
        <v>634.72305000000006</v>
      </c>
      <c r="P51" s="87">
        <f t="shared" si="3"/>
        <v>634.72305000000006</v>
      </c>
      <c r="Q51" s="87">
        <f t="shared" si="3"/>
        <v>634.72305000000006</v>
      </c>
      <c r="R51" s="87">
        <f t="shared" si="3"/>
        <v>261.35655000000003</v>
      </c>
    </row>
    <row r="52" spans="1:18" ht="15" x14ac:dyDescent="0.25">
      <c r="A52" s="7">
        <v>3072173</v>
      </c>
      <c r="B52" s="37" t="s">
        <v>6</v>
      </c>
      <c r="C52" s="42">
        <v>170628</v>
      </c>
      <c r="D52" s="7" t="s">
        <v>40</v>
      </c>
      <c r="E52" s="42">
        <v>47733</v>
      </c>
      <c r="F52" s="50"/>
      <c r="G52" s="87">
        <f t="shared" si="3"/>
        <v>5489.2950000000001</v>
      </c>
      <c r="H52" s="87">
        <f t="shared" si="3"/>
        <v>4057.3050000000003</v>
      </c>
      <c r="I52" s="87">
        <f t="shared" si="3"/>
        <v>4057.3050000000003</v>
      </c>
      <c r="J52" s="87">
        <f t="shared" si="3"/>
        <v>4057.3050000000003</v>
      </c>
      <c r="K52" s="87">
        <f t="shared" si="3"/>
        <v>4057.3050000000003</v>
      </c>
      <c r="L52" s="87">
        <f t="shared" si="3"/>
        <v>4057.3050000000003</v>
      </c>
      <c r="M52" s="87">
        <f t="shared" si="3"/>
        <v>4057.3050000000003</v>
      </c>
      <c r="N52" s="87">
        <f t="shared" si="3"/>
        <v>4057.3050000000003</v>
      </c>
      <c r="O52" s="87">
        <f t="shared" si="3"/>
        <v>4057.3050000000003</v>
      </c>
      <c r="P52" s="87">
        <f t="shared" si="3"/>
        <v>4057.3050000000003</v>
      </c>
      <c r="Q52" s="87">
        <f t="shared" si="3"/>
        <v>4057.3050000000003</v>
      </c>
      <c r="R52" s="87">
        <f t="shared" si="3"/>
        <v>1670.6550000000002</v>
      </c>
    </row>
    <row r="53" spans="1:18" ht="15" x14ac:dyDescent="0.25">
      <c r="A53" s="7">
        <v>3072174</v>
      </c>
      <c r="B53" s="37" t="s">
        <v>6</v>
      </c>
      <c r="C53" s="42">
        <v>170629</v>
      </c>
      <c r="D53" s="7" t="s">
        <v>41</v>
      </c>
      <c r="E53" s="42">
        <v>40956</v>
      </c>
      <c r="F53" s="50"/>
      <c r="G53" s="87">
        <f t="shared" si="3"/>
        <v>4709.9400000000005</v>
      </c>
      <c r="H53" s="87">
        <f t="shared" si="3"/>
        <v>3481.26</v>
      </c>
      <c r="I53" s="87">
        <f t="shared" si="3"/>
        <v>3481.26</v>
      </c>
      <c r="J53" s="87">
        <f t="shared" si="3"/>
        <v>3481.26</v>
      </c>
      <c r="K53" s="87">
        <f t="shared" si="3"/>
        <v>3481.26</v>
      </c>
      <c r="L53" s="87">
        <f t="shared" si="3"/>
        <v>3481.26</v>
      </c>
      <c r="M53" s="87">
        <f t="shared" si="3"/>
        <v>3481.26</v>
      </c>
      <c r="N53" s="87">
        <f t="shared" si="3"/>
        <v>3481.26</v>
      </c>
      <c r="O53" s="87">
        <f t="shared" si="3"/>
        <v>3481.26</v>
      </c>
      <c r="P53" s="87">
        <f t="shared" si="3"/>
        <v>3481.26</v>
      </c>
      <c r="Q53" s="87">
        <f t="shared" si="3"/>
        <v>3481.26</v>
      </c>
      <c r="R53" s="87">
        <f t="shared" si="3"/>
        <v>1433.46</v>
      </c>
    </row>
    <row r="54" spans="1:18" ht="15" x14ac:dyDescent="0.25">
      <c r="A54" s="7">
        <v>3072076</v>
      </c>
      <c r="B54" s="37" t="s">
        <v>6</v>
      </c>
      <c r="C54" s="42">
        <v>170630</v>
      </c>
      <c r="D54" s="7" t="s">
        <v>16</v>
      </c>
      <c r="E54" s="42">
        <v>48461.33</v>
      </c>
      <c r="F54" s="50"/>
      <c r="G54" s="87">
        <f t="shared" si="3"/>
        <v>5573.0529500000002</v>
      </c>
      <c r="H54" s="87">
        <f t="shared" si="3"/>
        <v>4119.2130500000003</v>
      </c>
      <c r="I54" s="87">
        <f t="shared" si="3"/>
        <v>4119.2130500000003</v>
      </c>
      <c r="J54" s="87">
        <f t="shared" si="3"/>
        <v>4119.2130500000003</v>
      </c>
      <c r="K54" s="87">
        <f t="shared" si="3"/>
        <v>4119.2130500000003</v>
      </c>
      <c r="L54" s="87">
        <f t="shared" si="3"/>
        <v>4119.2130500000003</v>
      </c>
      <c r="M54" s="87">
        <f t="shared" si="3"/>
        <v>4119.2130500000003</v>
      </c>
      <c r="N54" s="87">
        <f t="shared" si="3"/>
        <v>4119.2130500000003</v>
      </c>
      <c r="O54" s="87">
        <f t="shared" si="3"/>
        <v>4119.2130500000003</v>
      </c>
      <c r="P54" s="87">
        <f t="shared" si="3"/>
        <v>4119.2130500000003</v>
      </c>
      <c r="Q54" s="87">
        <f t="shared" si="3"/>
        <v>4119.2130500000003</v>
      </c>
      <c r="R54" s="87">
        <f t="shared" si="3"/>
        <v>1696.1465500000002</v>
      </c>
    </row>
    <row r="55" spans="1:18" ht="15" x14ac:dyDescent="0.25">
      <c r="A55" s="7">
        <v>3072182</v>
      </c>
      <c r="B55" s="37" t="s">
        <v>6</v>
      </c>
      <c r="C55" s="42">
        <v>170631</v>
      </c>
      <c r="D55" s="7" t="s">
        <v>49</v>
      </c>
      <c r="E55" s="42">
        <v>33678</v>
      </c>
      <c r="F55" s="50"/>
      <c r="G55" s="87">
        <f t="shared" si="3"/>
        <v>3872.9700000000003</v>
      </c>
      <c r="H55" s="87">
        <f t="shared" si="3"/>
        <v>2862.63</v>
      </c>
      <c r="I55" s="87">
        <f t="shared" si="3"/>
        <v>2862.63</v>
      </c>
      <c r="J55" s="87">
        <f t="shared" si="3"/>
        <v>2862.63</v>
      </c>
      <c r="K55" s="87">
        <f t="shared" si="3"/>
        <v>2862.63</v>
      </c>
      <c r="L55" s="87">
        <f t="shared" si="3"/>
        <v>2862.63</v>
      </c>
      <c r="M55" s="87">
        <f t="shared" si="3"/>
        <v>2862.63</v>
      </c>
      <c r="N55" s="87">
        <f t="shared" si="3"/>
        <v>2862.63</v>
      </c>
      <c r="O55" s="87">
        <f t="shared" si="3"/>
        <v>2862.63</v>
      </c>
      <c r="P55" s="87">
        <f t="shared" si="3"/>
        <v>2862.63</v>
      </c>
      <c r="Q55" s="87">
        <f t="shared" si="3"/>
        <v>2862.63</v>
      </c>
      <c r="R55" s="87">
        <f t="shared" si="3"/>
        <v>1178.73</v>
      </c>
    </row>
    <row r="56" spans="1:18" ht="15" x14ac:dyDescent="0.25">
      <c r="A56" s="7">
        <v>3073500</v>
      </c>
      <c r="B56" s="37" t="s">
        <v>6</v>
      </c>
      <c r="C56" s="42">
        <v>170632</v>
      </c>
      <c r="D56" s="7" t="s">
        <v>104</v>
      </c>
      <c r="E56" s="42">
        <v>26908</v>
      </c>
      <c r="F56" s="50"/>
      <c r="G56" s="87">
        <f t="shared" si="3"/>
        <v>3094.42</v>
      </c>
      <c r="H56" s="87">
        <f t="shared" si="3"/>
        <v>2287.1800000000003</v>
      </c>
      <c r="I56" s="87">
        <f t="shared" si="3"/>
        <v>2287.1800000000003</v>
      </c>
      <c r="J56" s="87">
        <f t="shared" si="3"/>
        <v>2287.1800000000003</v>
      </c>
      <c r="K56" s="87">
        <f t="shared" si="3"/>
        <v>2287.1800000000003</v>
      </c>
      <c r="L56" s="87">
        <f t="shared" si="3"/>
        <v>2287.1800000000003</v>
      </c>
      <c r="M56" s="87">
        <f t="shared" si="3"/>
        <v>2287.1800000000003</v>
      </c>
      <c r="N56" s="87">
        <f t="shared" si="3"/>
        <v>2287.1800000000003</v>
      </c>
      <c r="O56" s="87">
        <f t="shared" si="3"/>
        <v>2287.1800000000003</v>
      </c>
      <c r="P56" s="87">
        <f t="shared" si="3"/>
        <v>2287.1800000000003</v>
      </c>
      <c r="Q56" s="87">
        <f t="shared" si="3"/>
        <v>2287.1800000000003</v>
      </c>
      <c r="R56" s="87">
        <f t="shared" si="3"/>
        <v>941.78000000000009</v>
      </c>
    </row>
    <row r="57" spans="1:18" ht="15" x14ac:dyDescent="0.25">
      <c r="A57" s="7">
        <v>3072046</v>
      </c>
      <c r="B57" s="37" t="s">
        <v>6</v>
      </c>
      <c r="C57" s="42">
        <v>170633</v>
      </c>
      <c r="D57" s="7" t="s">
        <v>11</v>
      </c>
      <c r="E57" s="42">
        <v>135918.535</v>
      </c>
      <c r="F57" s="50"/>
      <c r="G57" s="87">
        <f t="shared" si="3"/>
        <v>15630.631525000001</v>
      </c>
      <c r="H57" s="87">
        <f t="shared" si="3"/>
        <v>11553.075475000001</v>
      </c>
      <c r="I57" s="87">
        <f t="shared" si="3"/>
        <v>11553.075475000001</v>
      </c>
      <c r="J57" s="87">
        <f t="shared" si="3"/>
        <v>11553.075475000001</v>
      </c>
      <c r="K57" s="87">
        <f t="shared" si="3"/>
        <v>11553.075475000001</v>
      </c>
      <c r="L57" s="87">
        <f t="shared" si="3"/>
        <v>11553.075475000001</v>
      </c>
      <c r="M57" s="87">
        <f t="shared" si="3"/>
        <v>11553.075475000001</v>
      </c>
      <c r="N57" s="87">
        <f t="shared" si="3"/>
        <v>11553.075475000001</v>
      </c>
      <c r="O57" s="87">
        <f t="shared" si="3"/>
        <v>11553.075475000001</v>
      </c>
      <c r="P57" s="87">
        <f t="shared" si="3"/>
        <v>11553.075475000001</v>
      </c>
      <c r="Q57" s="87">
        <f t="shared" si="3"/>
        <v>11553.075475000001</v>
      </c>
      <c r="R57" s="87">
        <f t="shared" si="3"/>
        <v>4757.1487250000009</v>
      </c>
    </row>
    <row r="58" spans="1:18" ht="15" x14ac:dyDescent="0.25">
      <c r="A58" s="7">
        <v>3072115</v>
      </c>
      <c r="B58" s="37" t="s">
        <v>6</v>
      </c>
      <c r="C58" s="42">
        <v>170634</v>
      </c>
      <c r="D58" s="7" t="s">
        <v>21</v>
      </c>
      <c r="E58" s="42">
        <v>12320</v>
      </c>
      <c r="F58" s="50"/>
      <c r="G58" s="87">
        <f t="shared" si="3"/>
        <v>1416.8</v>
      </c>
      <c r="H58" s="87">
        <f t="shared" si="3"/>
        <v>1047.2</v>
      </c>
      <c r="I58" s="87">
        <f t="shared" si="3"/>
        <v>1047.2</v>
      </c>
      <c r="J58" s="87">
        <f t="shared" si="3"/>
        <v>1047.2</v>
      </c>
      <c r="K58" s="87">
        <f t="shared" si="3"/>
        <v>1047.2</v>
      </c>
      <c r="L58" s="87">
        <f t="shared" si="3"/>
        <v>1047.2</v>
      </c>
      <c r="M58" s="87">
        <f t="shared" si="3"/>
        <v>1047.2</v>
      </c>
      <c r="N58" s="87">
        <f t="shared" si="3"/>
        <v>1047.2</v>
      </c>
      <c r="O58" s="87">
        <f t="shared" si="3"/>
        <v>1047.2</v>
      </c>
      <c r="P58" s="87">
        <f t="shared" si="3"/>
        <v>1047.2</v>
      </c>
      <c r="Q58" s="87">
        <f t="shared" si="3"/>
        <v>1047.2</v>
      </c>
      <c r="R58" s="87">
        <f t="shared" si="3"/>
        <v>431.20000000000005</v>
      </c>
    </row>
    <row r="59" spans="1:18" ht="15" x14ac:dyDescent="0.25">
      <c r="A59" s="7">
        <v>3075404</v>
      </c>
      <c r="B59" s="37" t="s">
        <v>147</v>
      </c>
      <c r="C59" s="42">
        <v>170713</v>
      </c>
      <c r="D59" s="7" t="s">
        <v>116</v>
      </c>
      <c r="E59" s="42">
        <v>21585</v>
      </c>
      <c r="F59" s="50"/>
      <c r="G59" s="87">
        <f t="shared" si="3"/>
        <v>2482.2750000000001</v>
      </c>
      <c r="H59" s="87">
        <f t="shared" si="3"/>
        <v>1834.7250000000001</v>
      </c>
      <c r="I59" s="87">
        <f t="shared" si="3"/>
        <v>1834.7250000000001</v>
      </c>
      <c r="J59" s="87">
        <f t="shared" si="3"/>
        <v>1834.7250000000001</v>
      </c>
      <c r="K59" s="87">
        <f t="shared" si="3"/>
        <v>1834.7250000000001</v>
      </c>
      <c r="L59" s="87">
        <f t="shared" si="3"/>
        <v>1834.7250000000001</v>
      </c>
      <c r="M59" s="87">
        <f t="shared" si="3"/>
        <v>1834.7250000000001</v>
      </c>
      <c r="N59" s="87">
        <f t="shared" si="3"/>
        <v>1834.7250000000001</v>
      </c>
      <c r="O59" s="87">
        <f t="shared" si="3"/>
        <v>1834.7250000000001</v>
      </c>
      <c r="P59" s="87">
        <f t="shared" si="3"/>
        <v>1834.7250000000001</v>
      </c>
      <c r="Q59" s="87">
        <f t="shared" si="3"/>
        <v>1834.7250000000001</v>
      </c>
      <c r="R59" s="87">
        <f t="shared" si="3"/>
        <v>755.47500000000002</v>
      </c>
    </row>
    <row r="60" spans="1:18" ht="15" x14ac:dyDescent="0.25">
      <c r="A60" s="7">
        <v>3072175</v>
      </c>
      <c r="B60" s="37" t="s">
        <v>6</v>
      </c>
      <c r="C60" s="42">
        <v>170637</v>
      </c>
      <c r="D60" s="7" t="s">
        <v>99</v>
      </c>
      <c r="E60" s="42">
        <v>68047.230769230766</v>
      </c>
      <c r="F60" s="50"/>
      <c r="G60" s="87">
        <f t="shared" si="3"/>
        <v>7825.4315384615384</v>
      </c>
      <c r="H60" s="87">
        <f t="shared" si="3"/>
        <v>5784.0146153846154</v>
      </c>
      <c r="I60" s="87">
        <f t="shared" si="3"/>
        <v>5784.0146153846154</v>
      </c>
      <c r="J60" s="87">
        <f t="shared" si="3"/>
        <v>5784.0146153846154</v>
      </c>
      <c r="K60" s="87">
        <f t="shared" si="3"/>
        <v>5784.0146153846154</v>
      </c>
      <c r="L60" s="87">
        <f t="shared" si="3"/>
        <v>5784.0146153846154</v>
      </c>
      <c r="M60" s="87">
        <f t="shared" si="3"/>
        <v>5784.0146153846154</v>
      </c>
      <c r="N60" s="87">
        <f t="shared" si="3"/>
        <v>5784.0146153846154</v>
      </c>
      <c r="O60" s="87">
        <f t="shared" si="3"/>
        <v>5784.0146153846154</v>
      </c>
      <c r="P60" s="87">
        <f t="shared" si="3"/>
        <v>5784.0146153846154</v>
      </c>
      <c r="Q60" s="87">
        <f t="shared" si="3"/>
        <v>5784.0146153846154</v>
      </c>
      <c r="R60" s="87">
        <f t="shared" si="3"/>
        <v>2381.6530769230772</v>
      </c>
    </row>
    <row r="61" spans="1:18" ht="15" x14ac:dyDescent="0.25">
      <c r="A61" s="7">
        <v>3072033</v>
      </c>
      <c r="B61" s="37" t="s">
        <v>6</v>
      </c>
      <c r="C61" s="42">
        <v>170638</v>
      </c>
      <c r="D61" s="7" t="s">
        <v>93</v>
      </c>
      <c r="E61" s="42">
        <v>105454.73999999999</v>
      </c>
      <c r="F61" s="50"/>
      <c r="G61" s="87">
        <f t="shared" si="3"/>
        <v>12127.295099999999</v>
      </c>
      <c r="H61" s="87">
        <f t="shared" si="3"/>
        <v>8963.6528999999991</v>
      </c>
      <c r="I61" s="87">
        <f t="shared" si="3"/>
        <v>8963.6528999999991</v>
      </c>
      <c r="J61" s="87">
        <f t="shared" si="3"/>
        <v>8963.6528999999991</v>
      </c>
      <c r="K61" s="87">
        <f t="shared" si="3"/>
        <v>8963.6528999999991</v>
      </c>
      <c r="L61" s="87">
        <f t="shared" si="3"/>
        <v>8963.6528999999991</v>
      </c>
      <c r="M61" s="87">
        <f t="shared" si="3"/>
        <v>8963.6528999999991</v>
      </c>
      <c r="N61" s="87">
        <f t="shared" si="3"/>
        <v>8963.6528999999991</v>
      </c>
      <c r="O61" s="87">
        <f t="shared" si="3"/>
        <v>8963.6528999999991</v>
      </c>
      <c r="P61" s="87">
        <f t="shared" si="3"/>
        <v>8963.6528999999991</v>
      </c>
      <c r="Q61" s="87">
        <f t="shared" si="3"/>
        <v>8963.6528999999991</v>
      </c>
      <c r="R61" s="87">
        <f t="shared" si="3"/>
        <v>3690.9159</v>
      </c>
    </row>
    <row r="62" spans="1:18" ht="15" x14ac:dyDescent="0.25">
      <c r="A62" s="7">
        <v>3073503</v>
      </c>
      <c r="B62" s="37" t="s">
        <v>6</v>
      </c>
      <c r="C62" s="42">
        <v>170639</v>
      </c>
      <c r="D62" s="7" t="s">
        <v>156</v>
      </c>
      <c r="E62" s="42">
        <v>21376.670000000002</v>
      </c>
      <c r="F62" s="50"/>
      <c r="G62" s="87">
        <f t="shared" ref="G62:R77" si="4">$E62*G$11</f>
        <v>2458.3170500000001</v>
      </c>
      <c r="H62" s="87">
        <f t="shared" si="4"/>
        <v>1817.0169500000002</v>
      </c>
      <c r="I62" s="87">
        <f t="shared" si="4"/>
        <v>1817.0169500000002</v>
      </c>
      <c r="J62" s="87">
        <f t="shared" si="4"/>
        <v>1817.0169500000002</v>
      </c>
      <c r="K62" s="87">
        <f t="shared" si="4"/>
        <v>1817.0169500000002</v>
      </c>
      <c r="L62" s="87">
        <f t="shared" si="4"/>
        <v>1817.0169500000002</v>
      </c>
      <c r="M62" s="87">
        <f t="shared" si="4"/>
        <v>1817.0169500000002</v>
      </c>
      <c r="N62" s="87">
        <f t="shared" si="4"/>
        <v>1817.0169500000002</v>
      </c>
      <c r="O62" s="87">
        <f t="shared" si="4"/>
        <v>1817.0169500000002</v>
      </c>
      <c r="P62" s="87">
        <f t="shared" si="4"/>
        <v>1817.0169500000002</v>
      </c>
      <c r="Q62" s="87">
        <f t="shared" si="4"/>
        <v>1817.0169500000002</v>
      </c>
      <c r="R62" s="87">
        <f t="shared" si="4"/>
        <v>748.18345000000011</v>
      </c>
    </row>
    <row r="63" spans="1:18" ht="15" x14ac:dyDescent="0.25">
      <c r="A63" s="7">
        <v>3072176</v>
      </c>
      <c r="B63" s="37" t="s">
        <v>6</v>
      </c>
      <c r="C63" s="42">
        <v>170640</v>
      </c>
      <c r="D63" s="7" t="s">
        <v>43</v>
      </c>
      <c r="E63" s="42">
        <v>28709</v>
      </c>
      <c r="F63" s="50"/>
      <c r="G63" s="87">
        <f t="shared" si="4"/>
        <v>3301.5350000000003</v>
      </c>
      <c r="H63" s="87">
        <f t="shared" si="4"/>
        <v>2440.2650000000003</v>
      </c>
      <c r="I63" s="87">
        <f t="shared" si="4"/>
        <v>2440.2650000000003</v>
      </c>
      <c r="J63" s="87">
        <f t="shared" si="4"/>
        <v>2440.2650000000003</v>
      </c>
      <c r="K63" s="87">
        <f t="shared" si="4"/>
        <v>2440.2650000000003</v>
      </c>
      <c r="L63" s="87">
        <f t="shared" si="4"/>
        <v>2440.2650000000003</v>
      </c>
      <c r="M63" s="87">
        <f t="shared" si="4"/>
        <v>2440.2650000000003</v>
      </c>
      <c r="N63" s="87">
        <f t="shared" si="4"/>
        <v>2440.2650000000003</v>
      </c>
      <c r="O63" s="87">
        <f t="shared" si="4"/>
        <v>2440.2650000000003</v>
      </c>
      <c r="P63" s="87">
        <f t="shared" si="4"/>
        <v>2440.2650000000003</v>
      </c>
      <c r="Q63" s="87">
        <f t="shared" si="4"/>
        <v>2440.2650000000003</v>
      </c>
      <c r="R63" s="87">
        <f t="shared" si="4"/>
        <v>1004.8150000000001</v>
      </c>
    </row>
    <row r="64" spans="1:18" ht="15" x14ac:dyDescent="0.25">
      <c r="A64" s="7">
        <v>3073511</v>
      </c>
      <c r="B64" s="37" t="s">
        <v>6</v>
      </c>
      <c r="C64" s="42">
        <v>170635</v>
      </c>
      <c r="D64" s="7" t="s">
        <v>110</v>
      </c>
      <c r="E64" s="42">
        <v>85484</v>
      </c>
      <c r="F64" s="50"/>
      <c r="G64" s="87">
        <f t="shared" si="4"/>
        <v>9830.66</v>
      </c>
      <c r="H64" s="87">
        <f t="shared" si="4"/>
        <v>7266.14</v>
      </c>
      <c r="I64" s="87">
        <f t="shared" si="4"/>
        <v>7266.14</v>
      </c>
      <c r="J64" s="87">
        <f t="shared" si="4"/>
        <v>7266.14</v>
      </c>
      <c r="K64" s="87">
        <f t="shared" si="4"/>
        <v>7266.14</v>
      </c>
      <c r="L64" s="87">
        <f t="shared" si="4"/>
        <v>7266.14</v>
      </c>
      <c r="M64" s="87">
        <f t="shared" si="4"/>
        <v>7266.14</v>
      </c>
      <c r="N64" s="87">
        <f t="shared" si="4"/>
        <v>7266.14</v>
      </c>
      <c r="O64" s="87">
        <f t="shared" si="4"/>
        <v>7266.14</v>
      </c>
      <c r="P64" s="87">
        <f t="shared" si="4"/>
        <v>7266.14</v>
      </c>
      <c r="Q64" s="87">
        <f t="shared" si="4"/>
        <v>7266.14</v>
      </c>
      <c r="R64" s="87">
        <f t="shared" si="4"/>
        <v>2991.9400000000005</v>
      </c>
    </row>
    <row r="65" spans="1:18" ht="15" x14ac:dyDescent="0.25">
      <c r="A65" s="7">
        <v>3072121</v>
      </c>
      <c r="B65" s="37" t="s">
        <v>6</v>
      </c>
      <c r="C65" s="42">
        <v>170641</v>
      </c>
      <c r="D65" s="7" t="s">
        <v>22</v>
      </c>
      <c r="E65" s="42">
        <v>84751.197500000009</v>
      </c>
      <c r="F65" s="50"/>
      <c r="G65" s="87">
        <f t="shared" si="4"/>
        <v>9746.3877125000017</v>
      </c>
      <c r="H65" s="87">
        <f t="shared" si="4"/>
        <v>7203.8517875000016</v>
      </c>
      <c r="I65" s="87">
        <f t="shared" si="4"/>
        <v>7203.8517875000016</v>
      </c>
      <c r="J65" s="87">
        <f t="shared" si="4"/>
        <v>7203.8517875000016</v>
      </c>
      <c r="K65" s="87">
        <f t="shared" si="4"/>
        <v>7203.8517875000016</v>
      </c>
      <c r="L65" s="87">
        <f t="shared" si="4"/>
        <v>7203.8517875000016</v>
      </c>
      <c r="M65" s="87">
        <f t="shared" si="4"/>
        <v>7203.8517875000016</v>
      </c>
      <c r="N65" s="87">
        <f t="shared" si="4"/>
        <v>7203.8517875000016</v>
      </c>
      <c r="O65" s="87">
        <f t="shared" si="4"/>
        <v>7203.8517875000016</v>
      </c>
      <c r="P65" s="87">
        <f t="shared" si="4"/>
        <v>7203.8517875000016</v>
      </c>
      <c r="Q65" s="87">
        <f t="shared" si="4"/>
        <v>7203.8517875000016</v>
      </c>
      <c r="R65" s="87">
        <f t="shared" si="4"/>
        <v>2966.2919125000008</v>
      </c>
    </row>
    <row r="66" spans="1:18" ht="15" x14ac:dyDescent="0.25">
      <c r="A66" s="7">
        <v>3072125</v>
      </c>
      <c r="B66" s="37" t="s">
        <v>6</v>
      </c>
      <c r="C66" s="42">
        <v>170642</v>
      </c>
      <c r="D66" s="7" t="s">
        <v>96</v>
      </c>
      <c r="E66" s="42">
        <v>49762.584999999999</v>
      </c>
      <c r="F66" s="50"/>
      <c r="G66" s="87">
        <f t="shared" si="4"/>
        <v>5722.6972750000004</v>
      </c>
      <c r="H66" s="87">
        <f t="shared" si="4"/>
        <v>4229.8197250000003</v>
      </c>
      <c r="I66" s="87">
        <f t="shared" si="4"/>
        <v>4229.8197250000003</v>
      </c>
      <c r="J66" s="87">
        <f t="shared" si="4"/>
        <v>4229.8197250000003</v>
      </c>
      <c r="K66" s="87">
        <f t="shared" si="4"/>
        <v>4229.8197250000003</v>
      </c>
      <c r="L66" s="87">
        <f t="shared" si="4"/>
        <v>4229.8197250000003</v>
      </c>
      <c r="M66" s="87">
        <f t="shared" si="4"/>
        <v>4229.8197250000003</v>
      </c>
      <c r="N66" s="87">
        <f t="shared" si="4"/>
        <v>4229.8197250000003</v>
      </c>
      <c r="O66" s="87">
        <f t="shared" si="4"/>
        <v>4229.8197250000003</v>
      </c>
      <c r="P66" s="87">
        <f t="shared" si="4"/>
        <v>4229.8197250000003</v>
      </c>
      <c r="Q66" s="87">
        <f t="shared" si="4"/>
        <v>4229.8197250000003</v>
      </c>
      <c r="R66" s="87">
        <f t="shared" si="4"/>
        <v>1741.6904750000001</v>
      </c>
    </row>
    <row r="67" spans="1:18" ht="15" x14ac:dyDescent="0.25">
      <c r="A67" s="7">
        <v>3072154</v>
      </c>
      <c r="B67" s="37" t="s">
        <v>6</v>
      </c>
      <c r="C67" s="42">
        <v>170643</v>
      </c>
      <c r="D67" s="7" t="s">
        <v>27</v>
      </c>
      <c r="E67" s="42">
        <v>106201.64</v>
      </c>
      <c r="F67" s="50"/>
      <c r="G67" s="87">
        <f t="shared" si="4"/>
        <v>12213.188600000001</v>
      </c>
      <c r="H67" s="87">
        <f t="shared" si="4"/>
        <v>9027.1394</v>
      </c>
      <c r="I67" s="87">
        <f t="shared" si="4"/>
        <v>9027.1394</v>
      </c>
      <c r="J67" s="87">
        <f t="shared" si="4"/>
        <v>9027.1394</v>
      </c>
      <c r="K67" s="87">
        <f t="shared" si="4"/>
        <v>9027.1394</v>
      </c>
      <c r="L67" s="87">
        <f t="shared" si="4"/>
        <v>9027.1394</v>
      </c>
      <c r="M67" s="87">
        <f t="shared" si="4"/>
        <v>9027.1394</v>
      </c>
      <c r="N67" s="87">
        <f t="shared" si="4"/>
        <v>9027.1394</v>
      </c>
      <c r="O67" s="87">
        <f t="shared" si="4"/>
        <v>9027.1394</v>
      </c>
      <c r="P67" s="87">
        <f t="shared" si="4"/>
        <v>9027.1394</v>
      </c>
      <c r="Q67" s="87">
        <f t="shared" si="4"/>
        <v>9027.1394</v>
      </c>
      <c r="R67" s="87">
        <f t="shared" si="4"/>
        <v>3717.0574000000001</v>
      </c>
    </row>
    <row r="68" spans="1:18" ht="15" x14ac:dyDescent="0.25">
      <c r="A68" s="7">
        <v>3073505</v>
      </c>
      <c r="B68" s="37" t="s">
        <v>6</v>
      </c>
      <c r="C68" s="42">
        <v>170644</v>
      </c>
      <c r="D68" s="7" t="s">
        <v>106</v>
      </c>
      <c r="E68" s="42">
        <v>11572</v>
      </c>
      <c r="F68" s="50"/>
      <c r="G68" s="87">
        <f t="shared" si="4"/>
        <v>1330.78</v>
      </c>
      <c r="H68" s="87">
        <f t="shared" si="4"/>
        <v>983.62000000000012</v>
      </c>
      <c r="I68" s="87">
        <f t="shared" si="4"/>
        <v>983.62000000000012</v>
      </c>
      <c r="J68" s="87">
        <f t="shared" si="4"/>
        <v>983.62000000000012</v>
      </c>
      <c r="K68" s="87">
        <f t="shared" si="4"/>
        <v>983.62000000000012</v>
      </c>
      <c r="L68" s="87">
        <f t="shared" si="4"/>
        <v>983.62000000000012</v>
      </c>
      <c r="M68" s="87">
        <f t="shared" si="4"/>
        <v>983.62000000000012</v>
      </c>
      <c r="N68" s="87">
        <f t="shared" si="4"/>
        <v>983.62000000000012</v>
      </c>
      <c r="O68" s="87">
        <f t="shared" si="4"/>
        <v>983.62000000000012</v>
      </c>
      <c r="P68" s="87">
        <f t="shared" si="4"/>
        <v>983.62000000000012</v>
      </c>
      <c r="Q68" s="87">
        <f t="shared" si="4"/>
        <v>983.62000000000012</v>
      </c>
      <c r="R68" s="87">
        <f t="shared" si="4"/>
        <v>405.02000000000004</v>
      </c>
    </row>
    <row r="69" spans="1:18" ht="15" x14ac:dyDescent="0.25">
      <c r="A69" s="7">
        <v>3073506</v>
      </c>
      <c r="B69" s="37" t="s">
        <v>6</v>
      </c>
      <c r="C69" s="42">
        <v>170645</v>
      </c>
      <c r="D69" s="7" t="s">
        <v>57</v>
      </c>
      <c r="E69" s="42">
        <v>57954.782500000001</v>
      </c>
      <c r="F69" s="50"/>
      <c r="G69" s="87">
        <f t="shared" si="4"/>
        <v>6664.7999875000005</v>
      </c>
      <c r="H69" s="87">
        <f t="shared" si="4"/>
        <v>4926.1565125000006</v>
      </c>
      <c r="I69" s="87">
        <f t="shared" si="4"/>
        <v>4926.1565125000006</v>
      </c>
      <c r="J69" s="87">
        <f t="shared" si="4"/>
        <v>4926.1565125000006</v>
      </c>
      <c r="K69" s="87">
        <f t="shared" si="4"/>
        <v>4926.1565125000006</v>
      </c>
      <c r="L69" s="87">
        <f t="shared" si="4"/>
        <v>4926.1565125000006</v>
      </c>
      <c r="M69" s="87">
        <f t="shared" si="4"/>
        <v>4926.1565125000006</v>
      </c>
      <c r="N69" s="87">
        <f t="shared" si="4"/>
        <v>4926.1565125000006</v>
      </c>
      <c r="O69" s="87">
        <f t="shared" si="4"/>
        <v>4926.1565125000006</v>
      </c>
      <c r="P69" s="87">
        <f t="shared" si="4"/>
        <v>4926.1565125000006</v>
      </c>
      <c r="Q69" s="87">
        <f t="shared" si="4"/>
        <v>4926.1565125000006</v>
      </c>
      <c r="R69" s="87">
        <f t="shared" si="4"/>
        <v>2028.4173875000001</v>
      </c>
    </row>
    <row r="70" spans="1:18" ht="15" x14ac:dyDescent="0.25">
      <c r="A70" s="7">
        <v>3073504</v>
      </c>
      <c r="B70" s="37" t="s">
        <v>6</v>
      </c>
      <c r="C70" s="42">
        <v>170646</v>
      </c>
      <c r="D70" s="7" t="s">
        <v>105</v>
      </c>
      <c r="E70" s="42">
        <v>41448</v>
      </c>
      <c r="F70" s="50"/>
      <c r="G70" s="87">
        <f t="shared" si="4"/>
        <v>4766.5200000000004</v>
      </c>
      <c r="H70" s="87">
        <f t="shared" si="4"/>
        <v>3523.0800000000004</v>
      </c>
      <c r="I70" s="87">
        <f t="shared" si="4"/>
        <v>3523.0800000000004</v>
      </c>
      <c r="J70" s="87">
        <f t="shared" si="4"/>
        <v>3523.0800000000004</v>
      </c>
      <c r="K70" s="87">
        <f t="shared" si="4"/>
        <v>3523.0800000000004</v>
      </c>
      <c r="L70" s="87">
        <f t="shared" si="4"/>
        <v>3523.0800000000004</v>
      </c>
      <c r="M70" s="87">
        <f t="shared" si="4"/>
        <v>3523.0800000000004</v>
      </c>
      <c r="N70" s="87">
        <f t="shared" si="4"/>
        <v>3523.0800000000004</v>
      </c>
      <c r="O70" s="87">
        <f t="shared" si="4"/>
        <v>3523.0800000000004</v>
      </c>
      <c r="P70" s="87">
        <f t="shared" si="4"/>
        <v>3523.0800000000004</v>
      </c>
      <c r="Q70" s="87">
        <f t="shared" si="4"/>
        <v>3523.0800000000004</v>
      </c>
      <c r="R70" s="87">
        <f t="shared" si="4"/>
        <v>1450.68</v>
      </c>
    </row>
    <row r="71" spans="1:18" ht="15" x14ac:dyDescent="0.25">
      <c r="A71" s="7">
        <v>3072058</v>
      </c>
      <c r="B71" s="37" t="s">
        <v>6</v>
      </c>
      <c r="C71" s="42">
        <v>170647</v>
      </c>
      <c r="D71" s="7" t="s">
        <v>12</v>
      </c>
      <c r="E71" s="42">
        <v>47229</v>
      </c>
      <c r="F71" s="50"/>
      <c r="G71" s="87">
        <f t="shared" si="4"/>
        <v>5431.335</v>
      </c>
      <c r="H71" s="87">
        <f t="shared" si="4"/>
        <v>4014.4650000000001</v>
      </c>
      <c r="I71" s="87">
        <f t="shared" si="4"/>
        <v>4014.4650000000001</v>
      </c>
      <c r="J71" s="87">
        <f t="shared" si="4"/>
        <v>4014.4650000000001</v>
      </c>
      <c r="K71" s="87">
        <f t="shared" si="4"/>
        <v>4014.4650000000001</v>
      </c>
      <c r="L71" s="87">
        <f t="shared" si="4"/>
        <v>4014.4650000000001</v>
      </c>
      <c r="M71" s="87">
        <f t="shared" si="4"/>
        <v>4014.4650000000001</v>
      </c>
      <c r="N71" s="87">
        <f t="shared" si="4"/>
        <v>4014.4650000000001</v>
      </c>
      <c r="O71" s="87">
        <f t="shared" si="4"/>
        <v>4014.4650000000001</v>
      </c>
      <c r="P71" s="87">
        <f t="shared" si="4"/>
        <v>4014.4650000000001</v>
      </c>
      <c r="Q71" s="87">
        <f t="shared" si="4"/>
        <v>4014.4650000000001</v>
      </c>
      <c r="R71" s="87">
        <f t="shared" si="4"/>
        <v>1653.0150000000001</v>
      </c>
    </row>
    <row r="72" spans="1:18" ht="15" x14ac:dyDescent="0.25">
      <c r="A72" s="7">
        <v>3073507</v>
      </c>
      <c r="B72" s="37" t="s">
        <v>6</v>
      </c>
      <c r="C72" s="42">
        <v>170648</v>
      </c>
      <c r="D72" s="7" t="s">
        <v>107</v>
      </c>
      <c r="E72" s="42">
        <v>61937</v>
      </c>
      <c r="F72" s="50"/>
      <c r="G72" s="87">
        <f t="shared" si="4"/>
        <v>7122.7550000000001</v>
      </c>
      <c r="H72" s="87">
        <f t="shared" si="4"/>
        <v>5264.6450000000004</v>
      </c>
      <c r="I72" s="87">
        <f t="shared" si="4"/>
        <v>5264.6450000000004</v>
      </c>
      <c r="J72" s="87">
        <f t="shared" si="4"/>
        <v>5264.6450000000004</v>
      </c>
      <c r="K72" s="87">
        <f t="shared" si="4"/>
        <v>5264.6450000000004</v>
      </c>
      <c r="L72" s="87">
        <f t="shared" si="4"/>
        <v>5264.6450000000004</v>
      </c>
      <c r="M72" s="87">
        <f t="shared" si="4"/>
        <v>5264.6450000000004</v>
      </c>
      <c r="N72" s="87">
        <f t="shared" si="4"/>
        <v>5264.6450000000004</v>
      </c>
      <c r="O72" s="87">
        <f t="shared" si="4"/>
        <v>5264.6450000000004</v>
      </c>
      <c r="P72" s="87">
        <f t="shared" si="4"/>
        <v>5264.6450000000004</v>
      </c>
      <c r="Q72" s="87">
        <f t="shared" si="4"/>
        <v>5264.6450000000004</v>
      </c>
      <c r="R72" s="87">
        <f t="shared" si="4"/>
        <v>2167.7950000000001</v>
      </c>
    </row>
    <row r="73" spans="1:18" ht="15" x14ac:dyDescent="0.25">
      <c r="A73" s="7">
        <v>3072059</v>
      </c>
      <c r="B73" s="37" t="s">
        <v>6</v>
      </c>
      <c r="C73" s="42">
        <v>170649</v>
      </c>
      <c r="D73" s="7" t="s">
        <v>94</v>
      </c>
      <c r="E73" s="42">
        <v>41494.082500000004</v>
      </c>
      <c r="F73" s="50"/>
      <c r="G73" s="87">
        <f t="shared" si="4"/>
        <v>4771.8194875000008</v>
      </c>
      <c r="H73" s="87">
        <f t="shared" si="4"/>
        <v>3526.9970125000004</v>
      </c>
      <c r="I73" s="87">
        <f t="shared" si="4"/>
        <v>3526.9970125000004</v>
      </c>
      <c r="J73" s="87">
        <f t="shared" si="4"/>
        <v>3526.9970125000004</v>
      </c>
      <c r="K73" s="87">
        <f t="shared" si="4"/>
        <v>3526.9970125000004</v>
      </c>
      <c r="L73" s="87">
        <f t="shared" si="4"/>
        <v>3526.9970125000004</v>
      </c>
      <c r="M73" s="87">
        <f t="shared" si="4"/>
        <v>3526.9970125000004</v>
      </c>
      <c r="N73" s="87">
        <f t="shared" si="4"/>
        <v>3526.9970125000004</v>
      </c>
      <c r="O73" s="87">
        <f t="shared" si="4"/>
        <v>3526.9970125000004</v>
      </c>
      <c r="P73" s="87">
        <f t="shared" si="4"/>
        <v>3526.9970125000004</v>
      </c>
      <c r="Q73" s="87">
        <f t="shared" si="4"/>
        <v>3526.9970125000004</v>
      </c>
      <c r="R73" s="87">
        <f t="shared" si="4"/>
        <v>1452.2928875000002</v>
      </c>
    </row>
    <row r="74" spans="1:18" ht="15" x14ac:dyDescent="0.25">
      <c r="A74" s="7">
        <v>3072003</v>
      </c>
      <c r="B74" s="37" t="s">
        <v>6</v>
      </c>
      <c r="C74" s="42"/>
      <c r="D74" s="7" t="s">
        <v>157</v>
      </c>
      <c r="E74" s="42">
        <v>13202</v>
      </c>
      <c r="F74" s="50" t="s">
        <v>158</v>
      </c>
      <c r="G74" s="87">
        <f t="shared" si="4"/>
        <v>1518.23</v>
      </c>
      <c r="H74" s="87">
        <f t="shared" si="4"/>
        <v>1122.17</v>
      </c>
      <c r="I74" s="87">
        <f t="shared" si="4"/>
        <v>1122.17</v>
      </c>
      <c r="J74" s="87">
        <f t="shared" si="4"/>
        <v>1122.17</v>
      </c>
      <c r="K74" s="87">
        <f t="shared" si="4"/>
        <v>1122.17</v>
      </c>
      <c r="L74" s="87">
        <f t="shared" si="4"/>
        <v>1122.17</v>
      </c>
      <c r="M74" s="87">
        <f t="shared" si="4"/>
        <v>1122.17</v>
      </c>
      <c r="N74" s="87">
        <f t="shared" si="4"/>
        <v>1122.17</v>
      </c>
      <c r="O74" s="87">
        <f t="shared" si="4"/>
        <v>1122.17</v>
      </c>
      <c r="P74" s="87">
        <f t="shared" si="4"/>
        <v>1122.17</v>
      </c>
      <c r="Q74" s="87">
        <f t="shared" si="4"/>
        <v>1122.17</v>
      </c>
      <c r="R74" s="87">
        <f t="shared" si="4"/>
        <v>462.07000000000005</v>
      </c>
    </row>
    <row r="75" spans="1:18" ht="15" x14ac:dyDescent="0.25">
      <c r="A75" s="7">
        <v>3073508</v>
      </c>
      <c r="B75" s="37" t="s">
        <v>6</v>
      </c>
      <c r="C75" s="42">
        <v>170650</v>
      </c>
      <c r="D75" s="7" t="s">
        <v>108</v>
      </c>
      <c r="E75" s="42">
        <v>60196.25</v>
      </c>
      <c r="F75" s="50"/>
      <c r="G75" s="87">
        <f t="shared" si="4"/>
        <v>6922.5687500000004</v>
      </c>
      <c r="H75" s="87">
        <f t="shared" si="4"/>
        <v>5116.6812500000005</v>
      </c>
      <c r="I75" s="87">
        <f t="shared" si="4"/>
        <v>5116.6812500000005</v>
      </c>
      <c r="J75" s="87">
        <f t="shared" si="4"/>
        <v>5116.6812500000005</v>
      </c>
      <c r="K75" s="87">
        <f t="shared" si="4"/>
        <v>5116.6812500000005</v>
      </c>
      <c r="L75" s="87">
        <f t="shared" si="4"/>
        <v>5116.6812500000005</v>
      </c>
      <c r="M75" s="87">
        <f t="shared" si="4"/>
        <v>5116.6812500000005</v>
      </c>
      <c r="N75" s="87">
        <f t="shared" si="4"/>
        <v>5116.6812500000005</v>
      </c>
      <c r="O75" s="87">
        <f t="shared" si="4"/>
        <v>5116.6812500000005</v>
      </c>
      <c r="P75" s="87">
        <f t="shared" si="4"/>
        <v>5116.6812500000005</v>
      </c>
      <c r="Q75" s="87">
        <f t="shared" si="4"/>
        <v>5116.6812500000005</v>
      </c>
      <c r="R75" s="87">
        <f t="shared" si="4"/>
        <v>2106.8687500000001</v>
      </c>
    </row>
    <row r="76" spans="1:18" ht="15" x14ac:dyDescent="0.25">
      <c r="A76" s="7">
        <v>3073509</v>
      </c>
      <c r="B76" s="37" t="s">
        <v>6</v>
      </c>
      <c r="C76" s="42">
        <v>170652</v>
      </c>
      <c r="D76" s="7" t="s">
        <v>109</v>
      </c>
      <c r="E76" s="42">
        <v>30015</v>
      </c>
      <c r="F76" s="50"/>
      <c r="G76" s="87">
        <f t="shared" si="4"/>
        <v>3451.7250000000004</v>
      </c>
      <c r="H76" s="87">
        <f t="shared" si="4"/>
        <v>2551.2750000000001</v>
      </c>
      <c r="I76" s="87">
        <f t="shared" si="4"/>
        <v>2551.2750000000001</v>
      </c>
      <c r="J76" s="87">
        <f t="shared" si="4"/>
        <v>2551.2750000000001</v>
      </c>
      <c r="K76" s="87">
        <f t="shared" si="4"/>
        <v>2551.2750000000001</v>
      </c>
      <c r="L76" s="87">
        <f t="shared" si="4"/>
        <v>2551.2750000000001</v>
      </c>
      <c r="M76" s="87">
        <f t="shared" si="4"/>
        <v>2551.2750000000001</v>
      </c>
      <c r="N76" s="87">
        <f t="shared" si="4"/>
        <v>2551.2750000000001</v>
      </c>
      <c r="O76" s="87">
        <f t="shared" si="4"/>
        <v>2551.2750000000001</v>
      </c>
      <c r="P76" s="87">
        <f t="shared" si="4"/>
        <v>2551.2750000000001</v>
      </c>
      <c r="Q76" s="87">
        <f t="shared" si="4"/>
        <v>2551.2750000000001</v>
      </c>
      <c r="R76" s="87">
        <f t="shared" si="4"/>
        <v>1050.5250000000001</v>
      </c>
    </row>
    <row r="77" spans="1:18" ht="15" x14ac:dyDescent="0.25">
      <c r="A77" s="7">
        <v>3072177</v>
      </c>
      <c r="B77" s="37" t="s">
        <v>6</v>
      </c>
      <c r="C77" s="42">
        <v>170653</v>
      </c>
      <c r="D77" s="7" t="s">
        <v>44</v>
      </c>
      <c r="E77" s="42">
        <v>64101</v>
      </c>
      <c r="F77" s="50"/>
      <c r="G77" s="87">
        <f t="shared" si="4"/>
        <v>7371.6150000000007</v>
      </c>
      <c r="H77" s="87">
        <f t="shared" si="4"/>
        <v>5448.585</v>
      </c>
      <c r="I77" s="87">
        <f t="shared" si="4"/>
        <v>5448.585</v>
      </c>
      <c r="J77" s="87">
        <f t="shared" si="4"/>
        <v>5448.585</v>
      </c>
      <c r="K77" s="87">
        <f t="shared" si="4"/>
        <v>5448.585</v>
      </c>
      <c r="L77" s="87">
        <f t="shared" si="4"/>
        <v>5448.585</v>
      </c>
      <c r="M77" s="87">
        <f t="shared" si="4"/>
        <v>5448.585</v>
      </c>
      <c r="N77" s="87">
        <f t="shared" si="4"/>
        <v>5448.585</v>
      </c>
      <c r="O77" s="87">
        <f t="shared" si="4"/>
        <v>5448.585</v>
      </c>
      <c r="P77" s="87">
        <f t="shared" si="4"/>
        <v>5448.585</v>
      </c>
      <c r="Q77" s="87">
        <f t="shared" si="4"/>
        <v>5448.585</v>
      </c>
      <c r="R77" s="87">
        <f t="shared" si="4"/>
        <v>2243.5350000000003</v>
      </c>
    </row>
    <row r="78" spans="1:18" ht="15" x14ac:dyDescent="0.25">
      <c r="A78" s="7">
        <v>3074603</v>
      </c>
      <c r="B78" s="37" t="s">
        <v>147</v>
      </c>
      <c r="C78" s="42">
        <v>170702</v>
      </c>
      <c r="D78" s="7" t="s">
        <v>115</v>
      </c>
      <c r="E78" s="42">
        <v>190977.00615384616</v>
      </c>
      <c r="F78" s="50"/>
      <c r="G78" s="87">
        <f t="shared" ref="G78:R93" si="5">$E78*G$11</f>
        <v>21962.35570769231</v>
      </c>
      <c r="H78" s="87">
        <f t="shared" si="5"/>
        <v>16233.045523076924</v>
      </c>
      <c r="I78" s="87">
        <f t="shared" si="5"/>
        <v>16233.045523076924</v>
      </c>
      <c r="J78" s="87">
        <f t="shared" si="5"/>
        <v>16233.045523076924</v>
      </c>
      <c r="K78" s="87">
        <f t="shared" si="5"/>
        <v>16233.045523076924</v>
      </c>
      <c r="L78" s="87">
        <f t="shared" si="5"/>
        <v>16233.045523076924</v>
      </c>
      <c r="M78" s="87">
        <f t="shared" si="5"/>
        <v>16233.045523076924</v>
      </c>
      <c r="N78" s="87">
        <f t="shared" si="5"/>
        <v>16233.045523076924</v>
      </c>
      <c r="O78" s="87">
        <f t="shared" si="5"/>
        <v>16233.045523076924</v>
      </c>
      <c r="P78" s="87">
        <f t="shared" si="5"/>
        <v>16233.045523076924</v>
      </c>
      <c r="Q78" s="87">
        <f t="shared" si="5"/>
        <v>16233.045523076924</v>
      </c>
      <c r="R78" s="87">
        <f t="shared" si="5"/>
        <v>6684.1952153846159</v>
      </c>
    </row>
    <row r="79" spans="1:18" ht="15" x14ac:dyDescent="0.25">
      <c r="A79" s="7">
        <v>3073510</v>
      </c>
      <c r="B79" s="37" t="s">
        <v>6</v>
      </c>
      <c r="C79" s="42">
        <v>170616</v>
      </c>
      <c r="D79" s="7" t="s">
        <v>159</v>
      </c>
      <c r="E79" s="42">
        <v>2940.0803846153849</v>
      </c>
      <c r="F79" s="50"/>
      <c r="G79" s="87">
        <f t="shared" si="5"/>
        <v>338.10924423076926</v>
      </c>
      <c r="H79" s="87">
        <f t="shared" si="5"/>
        <v>249.90683269230774</v>
      </c>
      <c r="I79" s="87">
        <f t="shared" si="5"/>
        <v>249.90683269230774</v>
      </c>
      <c r="J79" s="87">
        <f t="shared" si="5"/>
        <v>249.90683269230774</v>
      </c>
      <c r="K79" s="87">
        <f t="shared" si="5"/>
        <v>249.90683269230774</v>
      </c>
      <c r="L79" s="87">
        <f t="shared" si="5"/>
        <v>249.90683269230774</v>
      </c>
      <c r="M79" s="87">
        <f t="shared" si="5"/>
        <v>249.90683269230774</v>
      </c>
      <c r="N79" s="87">
        <f t="shared" si="5"/>
        <v>249.90683269230774</v>
      </c>
      <c r="O79" s="87">
        <f t="shared" si="5"/>
        <v>249.90683269230774</v>
      </c>
      <c r="P79" s="87">
        <f t="shared" si="5"/>
        <v>249.90683269230774</v>
      </c>
      <c r="Q79" s="87">
        <f t="shared" si="5"/>
        <v>249.90683269230774</v>
      </c>
      <c r="R79" s="87">
        <f t="shared" si="5"/>
        <v>102.90281346153849</v>
      </c>
    </row>
    <row r="80" spans="1:18" ht="15" x14ac:dyDescent="0.25">
      <c r="A80" s="7">
        <v>3075402</v>
      </c>
      <c r="B80" s="37" t="s">
        <v>147</v>
      </c>
      <c r="C80" s="42">
        <v>170711</v>
      </c>
      <c r="D80" s="7" t="s">
        <v>160</v>
      </c>
      <c r="E80" s="42">
        <v>53976</v>
      </c>
      <c r="F80" s="50"/>
      <c r="G80" s="87">
        <f t="shared" si="5"/>
        <v>6207.2400000000007</v>
      </c>
      <c r="H80" s="87">
        <f t="shared" si="5"/>
        <v>4587.96</v>
      </c>
      <c r="I80" s="87">
        <f t="shared" si="5"/>
        <v>4587.96</v>
      </c>
      <c r="J80" s="87">
        <f t="shared" si="5"/>
        <v>4587.96</v>
      </c>
      <c r="K80" s="87">
        <f t="shared" si="5"/>
        <v>4587.96</v>
      </c>
      <c r="L80" s="87">
        <f t="shared" si="5"/>
        <v>4587.96</v>
      </c>
      <c r="M80" s="87">
        <f t="shared" si="5"/>
        <v>4587.96</v>
      </c>
      <c r="N80" s="87">
        <f t="shared" si="5"/>
        <v>4587.96</v>
      </c>
      <c r="O80" s="87">
        <f t="shared" si="5"/>
        <v>4587.96</v>
      </c>
      <c r="P80" s="87">
        <f t="shared" si="5"/>
        <v>4587.96</v>
      </c>
      <c r="Q80" s="87">
        <f t="shared" si="5"/>
        <v>4587.96</v>
      </c>
      <c r="R80" s="87">
        <f t="shared" si="5"/>
        <v>1889.16</v>
      </c>
    </row>
    <row r="81" spans="1:18" ht="15" x14ac:dyDescent="0.25">
      <c r="A81" s="7">
        <v>3072181</v>
      </c>
      <c r="B81" s="37" t="s">
        <v>6</v>
      </c>
      <c r="C81" s="42">
        <v>170654</v>
      </c>
      <c r="D81" s="7" t="s">
        <v>48</v>
      </c>
      <c r="E81" s="42">
        <v>31763</v>
      </c>
      <c r="F81" s="50"/>
      <c r="G81" s="87">
        <f t="shared" si="5"/>
        <v>3652.7450000000003</v>
      </c>
      <c r="H81" s="87">
        <f t="shared" si="5"/>
        <v>2699.855</v>
      </c>
      <c r="I81" s="87">
        <f t="shared" si="5"/>
        <v>2699.855</v>
      </c>
      <c r="J81" s="87">
        <f t="shared" si="5"/>
        <v>2699.855</v>
      </c>
      <c r="K81" s="87">
        <f t="shared" si="5"/>
        <v>2699.855</v>
      </c>
      <c r="L81" s="87">
        <f t="shared" si="5"/>
        <v>2699.855</v>
      </c>
      <c r="M81" s="87">
        <f t="shared" si="5"/>
        <v>2699.855</v>
      </c>
      <c r="N81" s="87">
        <f t="shared" si="5"/>
        <v>2699.855</v>
      </c>
      <c r="O81" s="87">
        <f t="shared" si="5"/>
        <v>2699.855</v>
      </c>
      <c r="P81" s="87">
        <f t="shared" si="5"/>
        <v>2699.855</v>
      </c>
      <c r="Q81" s="87">
        <f t="shared" si="5"/>
        <v>2699.855</v>
      </c>
      <c r="R81" s="87">
        <f t="shared" si="5"/>
        <v>1111.7050000000002</v>
      </c>
    </row>
    <row r="82" spans="1:18" ht="15" x14ac:dyDescent="0.25">
      <c r="A82" s="7">
        <v>3072183</v>
      </c>
      <c r="B82" s="37" t="s">
        <v>6</v>
      </c>
      <c r="C82" s="42">
        <v>170655</v>
      </c>
      <c r="D82" s="7" t="s">
        <v>102</v>
      </c>
      <c r="E82" s="42">
        <v>29244</v>
      </c>
      <c r="F82" s="50"/>
      <c r="G82" s="87">
        <f t="shared" si="5"/>
        <v>3363.06</v>
      </c>
      <c r="H82" s="87">
        <f t="shared" si="5"/>
        <v>2485.7400000000002</v>
      </c>
      <c r="I82" s="87">
        <f t="shared" si="5"/>
        <v>2485.7400000000002</v>
      </c>
      <c r="J82" s="87">
        <f t="shared" si="5"/>
        <v>2485.7400000000002</v>
      </c>
      <c r="K82" s="87">
        <f t="shared" si="5"/>
        <v>2485.7400000000002</v>
      </c>
      <c r="L82" s="87">
        <f t="shared" si="5"/>
        <v>2485.7400000000002</v>
      </c>
      <c r="M82" s="87">
        <f t="shared" si="5"/>
        <v>2485.7400000000002</v>
      </c>
      <c r="N82" s="87">
        <f t="shared" si="5"/>
        <v>2485.7400000000002</v>
      </c>
      <c r="O82" s="87">
        <f t="shared" si="5"/>
        <v>2485.7400000000002</v>
      </c>
      <c r="P82" s="87">
        <f t="shared" si="5"/>
        <v>2485.7400000000002</v>
      </c>
      <c r="Q82" s="87">
        <f t="shared" si="5"/>
        <v>2485.7400000000002</v>
      </c>
      <c r="R82" s="87">
        <f t="shared" si="5"/>
        <v>1023.5400000000001</v>
      </c>
    </row>
    <row r="83" spans="1:18" ht="15" x14ac:dyDescent="0.25">
      <c r="A83" s="7">
        <v>3074602</v>
      </c>
      <c r="B83" s="37" t="s">
        <v>147</v>
      </c>
      <c r="C83" s="42">
        <v>170706</v>
      </c>
      <c r="D83" s="7" t="s">
        <v>161</v>
      </c>
      <c r="E83" s="42">
        <v>253349.21961538462</v>
      </c>
      <c r="F83" s="50"/>
      <c r="G83" s="87">
        <f t="shared" si="5"/>
        <v>29135.160255769231</v>
      </c>
      <c r="H83" s="87">
        <f t="shared" si="5"/>
        <v>21534.683667307694</v>
      </c>
      <c r="I83" s="87">
        <f t="shared" si="5"/>
        <v>21534.683667307694</v>
      </c>
      <c r="J83" s="87">
        <f t="shared" si="5"/>
        <v>21534.683667307694</v>
      </c>
      <c r="K83" s="87">
        <f t="shared" si="5"/>
        <v>21534.683667307694</v>
      </c>
      <c r="L83" s="87">
        <f t="shared" si="5"/>
        <v>21534.683667307694</v>
      </c>
      <c r="M83" s="87">
        <f t="shared" si="5"/>
        <v>21534.683667307694</v>
      </c>
      <c r="N83" s="87">
        <f t="shared" si="5"/>
        <v>21534.683667307694</v>
      </c>
      <c r="O83" s="87">
        <f t="shared" si="5"/>
        <v>21534.683667307694</v>
      </c>
      <c r="P83" s="87">
        <f t="shared" si="5"/>
        <v>21534.683667307694</v>
      </c>
      <c r="Q83" s="87">
        <f t="shared" si="5"/>
        <v>21534.683667307694</v>
      </c>
      <c r="R83" s="87">
        <f t="shared" si="5"/>
        <v>8867.2226865384619</v>
      </c>
    </row>
    <row r="84" spans="1:18" ht="15" x14ac:dyDescent="0.25">
      <c r="A84" s="7">
        <v>3072186</v>
      </c>
      <c r="B84" s="37" t="s">
        <v>6</v>
      </c>
      <c r="C84" s="42">
        <v>170656</v>
      </c>
      <c r="D84" s="7" t="s">
        <v>103</v>
      </c>
      <c r="E84" s="42">
        <v>0</v>
      </c>
      <c r="F84" s="50"/>
      <c r="G84" s="87">
        <f t="shared" si="5"/>
        <v>0</v>
      </c>
      <c r="H84" s="87">
        <f t="shared" si="5"/>
        <v>0</v>
      </c>
      <c r="I84" s="87">
        <f t="shared" si="5"/>
        <v>0</v>
      </c>
      <c r="J84" s="87">
        <f t="shared" si="5"/>
        <v>0</v>
      </c>
      <c r="K84" s="87">
        <f t="shared" si="5"/>
        <v>0</v>
      </c>
      <c r="L84" s="87">
        <f t="shared" si="5"/>
        <v>0</v>
      </c>
      <c r="M84" s="87">
        <f t="shared" si="5"/>
        <v>0</v>
      </c>
      <c r="N84" s="87">
        <f t="shared" si="5"/>
        <v>0</v>
      </c>
      <c r="O84" s="87">
        <f t="shared" si="5"/>
        <v>0</v>
      </c>
      <c r="P84" s="87">
        <f t="shared" si="5"/>
        <v>0</v>
      </c>
      <c r="Q84" s="87">
        <f t="shared" si="5"/>
        <v>0</v>
      </c>
      <c r="R84" s="87">
        <f t="shared" si="5"/>
        <v>0</v>
      </c>
    </row>
    <row r="85" spans="1:18" ht="15" x14ac:dyDescent="0.25">
      <c r="A85" s="7">
        <v>3072178</v>
      </c>
      <c r="B85" s="37" t="s">
        <v>6</v>
      </c>
      <c r="C85" s="42">
        <v>170657</v>
      </c>
      <c r="D85" s="7" t="s">
        <v>100</v>
      </c>
      <c r="E85" s="42">
        <v>18963</v>
      </c>
      <c r="F85" s="50"/>
      <c r="G85" s="87">
        <f t="shared" si="5"/>
        <v>2180.7449999999999</v>
      </c>
      <c r="H85" s="87">
        <f t="shared" si="5"/>
        <v>1611.855</v>
      </c>
      <c r="I85" s="87">
        <f t="shared" si="5"/>
        <v>1611.855</v>
      </c>
      <c r="J85" s="87">
        <f t="shared" si="5"/>
        <v>1611.855</v>
      </c>
      <c r="K85" s="87">
        <f t="shared" si="5"/>
        <v>1611.855</v>
      </c>
      <c r="L85" s="87">
        <f t="shared" si="5"/>
        <v>1611.855</v>
      </c>
      <c r="M85" s="87">
        <f t="shared" si="5"/>
        <v>1611.855</v>
      </c>
      <c r="N85" s="87">
        <f t="shared" si="5"/>
        <v>1611.855</v>
      </c>
      <c r="O85" s="87">
        <f t="shared" si="5"/>
        <v>1611.855</v>
      </c>
      <c r="P85" s="87">
        <f t="shared" si="5"/>
        <v>1611.855</v>
      </c>
      <c r="Q85" s="87">
        <f t="shared" si="5"/>
        <v>1611.855</v>
      </c>
      <c r="R85" s="87">
        <f t="shared" si="5"/>
        <v>663.70500000000004</v>
      </c>
    </row>
    <row r="86" spans="1:18" ht="15" x14ac:dyDescent="0.25">
      <c r="A86" s="7">
        <v>3074020</v>
      </c>
      <c r="B86" s="37" t="s">
        <v>147</v>
      </c>
      <c r="C86" s="42">
        <v>170707</v>
      </c>
      <c r="D86" s="7" t="s">
        <v>112</v>
      </c>
      <c r="E86" s="42">
        <v>11551</v>
      </c>
      <c r="F86" s="50"/>
      <c r="G86" s="87">
        <f t="shared" si="5"/>
        <v>1328.365</v>
      </c>
      <c r="H86" s="87">
        <f t="shared" si="5"/>
        <v>981.83500000000004</v>
      </c>
      <c r="I86" s="87">
        <f t="shared" si="5"/>
        <v>981.83500000000004</v>
      </c>
      <c r="J86" s="87">
        <f t="shared" si="5"/>
        <v>981.83500000000004</v>
      </c>
      <c r="K86" s="87">
        <f t="shared" si="5"/>
        <v>981.83500000000004</v>
      </c>
      <c r="L86" s="87">
        <f t="shared" si="5"/>
        <v>981.83500000000004</v>
      </c>
      <c r="M86" s="87">
        <f t="shared" si="5"/>
        <v>981.83500000000004</v>
      </c>
      <c r="N86" s="87">
        <f t="shared" si="5"/>
        <v>981.83500000000004</v>
      </c>
      <c r="O86" s="87">
        <f t="shared" si="5"/>
        <v>981.83500000000004</v>
      </c>
      <c r="P86" s="87">
        <f t="shared" si="5"/>
        <v>981.83500000000004</v>
      </c>
      <c r="Q86" s="87">
        <f t="shared" si="5"/>
        <v>981.83500000000004</v>
      </c>
      <c r="R86" s="87">
        <f t="shared" si="5"/>
        <v>404.28500000000003</v>
      </c>
    </row>
    <row r="87" spans="1:18" ht="15" x14ac:dyDescent="0.25">
      <c r="A87" s="7">
        <v>3072071</v>
      </c>
      <c r="B87" s="37" t="s">
        <v>6</v>
      </c>
      <c r="C87" s="42">
        <v>170658</v>
      </c>
      <c r="D87" s="7" t="s">
        <v>95</v>
      </c>
      <c r="E87" s="42">
        <v>40001.020000000004</v>
      </c>
      <c r="F87" s="50"/>
      <c r="G87" s="87">
        <f t="shared" si="5"/>
        <v>4600.1173000000008</v>
      </c>
      <c r="H87" s="87">
        <f t="shared" si="5"/>
        <v>3400.0867000000007</v>
      </c>
      <c r="I87" s="87">
        <f t="shared" si="5"/>
        <v>3400.0867000000007</v>
      </c>
      <c r="J87" s="87">
        <f t="shared" si="5"/>
        <v>3400.0867000000007</v>
      </c>
      <c r="K87" s="87">
        <f t="shared" si="5"/>
        <v>3400.0867000000007</v>
      </c>
      <c r="L87" s="87">
        <f t="shared" si="5"/>
        <v>3400.0867000000007</v>
      </c>
      <c r="M87" s="87">
        <f t="shared" si="5"/>
        <v>3400.0867000000007</v>
      </c>
      <c r="N87" s="87">
        <f t="shared" si="5"/>
        <v>3400.0867000000007</v>
      </c>
      <c r="O87" s="87">
        <f t="shared" si="5"/>
        <v>3400.0867000000007</v>
      </c>
      <c r="P87" s="87">
        <f t="shared" si="5"/>
        <v>3400.0867000000007</v>
      </c>
      <c r="Q87" s="87">
        <f t="shared" si="5"/>
        <v>3400.0867000000007</v>
      </c>
      <c r="R87" s="87">
        <f t="shared" si="5"/>
        <v>1400.0357000000004</v>
      </c>
    </row>
    <row r="88" spans="1:18" ht="15" x14ac:dyDescent="0.25">
      <c r="A88" s="7">
        <v>3072067</v>
      </c>
      <c r="B88" s="37" t="s">
        <v>6</v>
      </c>
      <c r="C88" s="42">
        <v>170659</v>
      </c>
      <c r="D88" s="7" t="s">
        <v>14</v>
      </c>
      <c r="E88" s="42">
        <v>32623</v>
      </c>
      <c r="F88" s="50"/>
      <c r="G88" s="87">
        <f t="shared" si="5"/>
        <v>3751.645</v>
      </c>
      <c r="H88" s="87">
        <f t="shared" si="5"/>
        <v>2772.9550000000004</v>
      </c>
      <c r="I88" s="87">
        <f t="shared" si="5"/>
        <v>2772.9550000000004</v>
      </c>
      <c r="J88" s="87">
        <f t="shared" si="5"/>
        <v>2772.9550000000004</v>
      </c>
      <c r="K88" s="87">
        <f t="shared" si="5"/>
        <v>2772.9550000000004</v>
      </c>
      <c r="L88" s="87">
        <f t="shared" si="5"/>
        <v>2772.9550000000004</v>
      </c>
      <c r="M88" s="87">
        <f t="shared" si="5"/>
        <v>2772.9550000000004</v>
      </c>
      <c r="N88" s="87">
        <f t="shared" si="5"/>
        <v>2772.9550000000004</v>
      </c>
      <c r="O88" s="87">
        <f t="shared" si="5"/>
        <v>2772.9550000000004</v>
      </c>
      <c r="P88" s="87">
        <f t="shared" si="5"/>
        <v>2772.9550000000004</v>
      </c>
      <c r="Q88" s="87">
        <f t="shared" si="5"/>
        <v>2772.9550000000004</v>
      </c>
      <c r="R88" s="87">
        <f t="shared" si="5"/>
        <v>1141.8050000000001</v>
      </c>
    </row>
    <row r="89" spans="1:18" ht="15" x14ac:dyDescent="0.25">
      <c r="A89" s="7">
        <v>3074000</v>
      </c>
      <c r="B89" s="37" t="s">
        <v>147</v>
      </c>
      <c r="C89" s="42">
        <v>176787</v>
      </c>
      <c r="D89" s="7" t="s">
        <v>162</v>
      </c>
      <c r="E89" s="42">
        <v>128159.875</v>
      </c>
      <c r="F89" s="50"/>
      <c r="G89" s="87">
        <f t="shared" si="5"/>
        <v>14738.385625000001</v>
      </c>
      <c r="H89" s="87">
        <f t="shared" si="5"/>
        <v>10893.589375000001</v>
      </c>
      <c r="I89" s="87">
        <f t="shared" si="5"/>
        <v>10893.589375000001</v>
      </c>
      <c r="J89" s="87">
        <f t="shared" si="5"/>
        <v>10893.589375000001</v>
      </c>
      <c r="K89" s="87">
        <f t="shared" si="5"/>
        <v>10893.589375000001</v>
      </c>
      <c r="L89" s="87">
        <f t="shared" si="5"/>
        <v>10893.589375000001</v>
      </c>
      <c r="M89" s="87">
        <f t="shared" si="5"/>
        <v>10893.589375000001</v>
      </c>
      <c r="N89" s="87">
        <f t="shared" si="5"/>
        <v>10893.589375000001</v>
      </c>
      <c r="O89" s="87">
        <f t="shared" si="5"/>
        <v>10893.589375000001</v>
      </c>
      <c r="P89" s="87">
        <f t="shared" si="5"/>
        <v>10893.589375000001</v>
      </c>
      <c r="Q89" s="87">
        <f t="shared" si="5"/>
        <v>10893.589375000001</v>
      </c>
      <c r="R89" s="87">
        <f t="shared" si="5"/>
        <v>4485.5956250000008</v>
      </c>
    </row>
    <row r="90" spans="1:18" ht="15" x14ac:dyDescent="0.25">
      <c r="A90" s="7">
        <v>3072172</v>
      </c>
      <c r="B90" s="37" t="s">
        <v>6</v>
      </c>
      <c r="C90" s="42">
        <v>170660</v>
      </c>
      <c r="D90" s="7" t="s">
        <v>39</v>
      </c>
      <c r="E90" s="42">
        <v>47329.020000000004</v>
      </c>
      <c r="F90" s="50"/>
      <c r="G90" s="87">
        <f t="shared" si="5"/>
        <v>5442.8373000000011</v>
      </c>
      <c r="H90" s="87">
        <f t="shared" si="5"/>
        <v>4022.9667000000009</v>
      </c>
      <c r="I90" s="87">
        <f t="shared" si="5"/>
        <v>4022.9667000000009</v>
      </c>
      <c r="J90" s="87">
        <f t="shared" si="5"/>
        <v>4022.9667000000009</v>
      </c>
      <c r="K90" s="87">
        <f t="shared" si="5"/>
        <v>4022.9667000000009</v>
      </c>
      <c r="L90" s="87">
        <f t="shared" si="5"/>
        <v>4022.9667000000009</v>
      </c>
      <c r="M90" s="87">
        <f t="shared" si="5"/>
        <v>4022.9667000000009</v>
      </c>
      <c r="N90" s="87">
        <f t="shared" si="5"/>
        <v>4022.9667000000009</v>
      </c>
      <c r="O90" s="87">
        <f t="shared" si="5"/>
        <v>4022.9667000000009</v>
      </c>
      <c r="P90" s="87">
        <f t="shared" si="5"/>
        <v>4022.9667000000009</v>
      </c>
      <c r="Q90" s="87">
        <f t="shared" si="5"/>
        <v>4022.9667000000009</v>
      </c>
      <c r="R90" s="87">
        <f t="shared" si="5"/>
        <v>1656.5157000000004</v>
      </c>
    </row>
    <row r="91" spans="1:18" ht="15" x14ac:dyDescent="0.25">
      <c r="A91" s="7">
        <v>3072179</v>
      </c>
      <c r="B91" s="37" t="s">
        <v>6</v>
      </c>
      <c r="C91" s="42">
        <v>170661</v>
      </c>
      <c r="D91" s="7" t="s">
        <v>101</v>
      </c>
      <c r="E91" s="42">
        <v>11826.782500000001</v>
      </c>
      <c r="F91" s="50"/>
      <c r="G91" s="87">
        <f t="shared" si="5"/>
        <v>1360.0799875000002</v>
      </c>
      <c r="H91" s="87">
        <f t="shared" si="5"/>
        <v>1005.2765125000002</v>
      </c>
      <c r="I91" s="87">
        <f t="shared" si="5"/>
        <v>1005.2765125000002</v>
      </c>
      <c r="J91" s="87">
        <f t="shared" si="5"/>
        <v>1005.2765125000002</v>
      </c>
      <c r="K91" s="87">
        <f t="shared" si="5"/>
        <v>1005.2765125000002</v>
      </c>
      <c r="L91" s="87">
        <f t="shared" si="5"/>
        <v>1005.2765125000002</v>
      </c>
      <c r="M91" s="87">
        <f t="shared" si="5"/>
        <v>1005.2765125000002</v>
      </c>
      <c r="N91" s="87">
        <f t="shared" si="5"/>
        <v>1005.2765125000002</v>
      </c>
      <c r="O91" s="87">
        <f t="shared" si="5"/>
        <v>1005.2765125000002</v>
      </c>
      <c r="P91" s="87">
        <f t="shared" si="5"/>
        <v>1005.2765125000002</v>
      </c>
      <c r="Q91" s="87">
        <f t="shared" si="5"/>
        <v>1005.2765125000002</v>
      </c>
      <c r="R91" s="87">
        <f t="shared" si="5"/>
        <v>413.93738750000006</v>
      </c>
    </row>
    <row r="92" spans="1:18" ht="15" x14ac:dyDescent="0.25">
      <c r="A92" s="7">
        <v>3075200</v>
      </c>
      <c r="B92" s="37" t="s">
        <v>6</v>
      </c>
      <c r="C92" s="42">
        <v>176770</v>
      </c>
      <c r="D92" s="7" t="s">
        <v>84</v>
      </c>
      <c r="E92" s="42">
        <v>35627.535000000003</v>
      </c>
      <c r="F92" s="50"/>
      <c r="G92" s="87">
        <f t="shared" si="5"/>
        <v>4097.1665250000005</v>
      </c>
      <c r="H92" s="87">
        <f t="shared" si="5"/>
        <v>3028.3404750000004</v>
      </c>
      <c r="I92" s="87">
        <f t="shared" si="5"/>
        <v>3028.3404750000004</v>
      </c>
      <c r="J92" s="87">
        <f t="shared" si="5"/>
        <v>3028.3404750000004</v>
      </c>
      <c r="K92" s="87">
        <f t="shared" si="5"/>
        <v>3028.3404750000004</v>
      </c>
      <c r="L92" s="87">
        <f t="shared" si="5"/>
        <v>3028.3404750000004</v>
      </c>
      <c r="M92" s="87">
        <f t="shared" si="5"/>
        <v>3028.3404750000004</v>
      </c>
      <c r="N92" s="87">
        <f t="shared" si="5"/>
        <v>3028.3404750000004</v>
      </c>
      <c r="O92" s="87">
        <f t="shared" si="5"/>
        <v>3028.3404750000004</v>
      </c>
      <c r="P92" s="87">
        <f t="shared" si="5"/>
        <v>3028.3404750000004</v>
      </c>
      <c r="Q92" s="87">
        <f t="shared" si="5"/>
        <v>3028.3404750000004</v>
      </c>
      <c r="R92" s="87">
        <f t="shared" si="5"/>
        <v>1246.9637250000003</v>
      </c>
    </row>
    <row r="93" spans="1:18" ht="15" x14ac:dyDescent="0.25">
      <c r="A93" s="7">
        <v>3075201</v>
      </c>
      <c r="B93" s="37" t="s">
        <v>6</v>
      </c>
      <c r="C93" s="42">
        <v>170664</v>
      </c>
      <c r="D93" s="7" t="s">
        <v>65</v>
      </c>
      <c r="E93" s="42">
        <v>13069</v>
      </c>
      <c r="F93" s="50"/>
      <c r="G93" s="87">
        <f t="shared" si="5"/>
        <v>1502.9350000000002</v>
      </c>
      <c r="H93" s="87">
        <f t="shared" si="5"/>
        <v>1110.865</v>
      </c>
      <c r="I93" s="87">
        <f t="shared" si="5"/>
        <v>1110.865</v>
      </c>
      <c r="J93" s="87">
        <f t="shared" si="5"/>
        <v>1110.865</v>
      </c>
      <c r="K93" s="87">
        <f t="shared" si="5"/>
        <v>1110.865</v>
      </c>
      <c r="L93" s="87">
        <f t="shared" si="5"/>
        <v>1110.865</v>
      </c>
      <c r="M93" s="87">
        <f t="shared" si="5"/>
        <v>1110.865</v>
      </c>
      <c r="N93" s="87">
        <f t="shared" si="5"/>
        <v>1110.865</v>
      </c>
      <c r="O93" s="87">
        <f t="shared" si="5"/>
        <v>1110.865</v>
      </c>
      <c r="P93" s="87">
        <f t="shared" si="5"/>
        <v>1110.865</v>
      </c>
      <c r="Q93" s="87">
        <f t="shared" si="5"/>
        <v>1110.865</v>
      </c>
      <c r="R93" s="87">
        <f t="shared" si="5"/>
        <v>457.41500000000002</v>
      </c>
    </row>
    <row r="94" spans="1:18" ht="15" x14ac:dyDescent="0.25">
      <c r="A94" s="200">
        <v>3072010</v>
      </c>
      <c r="B94" s="201" t="s">
        <v>6</v>
      </c>
      <c r="C94" s="199">
        <v>170623</v>
      </c>
      <c r="D94" s="200" t="s">
        <v>82</v>
      </c>
      <c r="E94" s="42">
        <v>74896.907500000001</v>
      </c>
      <c r="F94" s="50" t="s">
        <v>163</v>
      </c>
      <c r="G94" s="87">
        <f t="shared" ref="G94:R95" si="6">$E94*G$11</f>
        <v>8613.1443625000011</v>
      </c>
      <c r="H94" s="87">
        <f t="shared" si="6"/>
        <v>6366.2371375000002</v>
      </c>
      <c r="I94" s="87">
        <f t="shared" si="6"/>
        <v>6366.2371375000002</v>
      </c>
      <c r="J94" s="87">
        <f t="shared" si="6"/>
        <v>6366.2371375000002</v>
      </c>
      <c r="K94" s="87">
        <f t="shared" si="6"/>
        <v>6366.2371375000002</v>
      </c>
      <c r="L94" s="87">
        <f t="shared" si="6"/>
        <v>6366.2371375000002</v>
      </c>
      <c r="M94" s="87">
        <f t="shared" si="6"/>
        <v>6366.2371375000002</v>
      </c>
      <c r="N94" s="87">
        <f t="shared" si="6"/>
        <v>6366.2371375000002</v>
      </c>
      <c r="O94" s="87">
        <f t="shared" si="6"/>
        <v>6366.2371375000002</v>
      </c>
      <c r="P94" s="87">
        <f t="shared" si="6"/>
        <v>6366.2371375000002</v>
      </c>
      <c r="Q94" s="87">
        <f t="shared" si="6"/>
        <v>6366.2371375000002</v>
      </c>
      <c r="R94" s="87">
        <f t="shared" si="6"/>
        <v>2621.3917625000004</v>
      </c>
    </row>
    <row r="95" spans="1:18" ht="15" x14ac:dyDescent="0.2">
      <c r="A95" s="35"/>
      <c r="B95" s="35"/>
      <c r="C95" s="35"/>
      <c r="D95" s="48" t="s">
        <v>181</v>
      </c>
      <c r="E95" s="35">
        <f>SUM(E13:E94)</f>
        <v>4521911.8138461532</v>
      </c>
      <c r="F95" s="48"/>
      <c r="G95" s="87">
        <f t="shared" si="6"/>
        <v>520019.85859230766</v>
      </c>
      <c r="H95" s="87">
        <f t="shared" si="6"/>
        <v>384362.50417692307</v>
      </c>
      <c r="I95" s="87">
        <f t="shared" si="6"/>
        <v>384362.50417692307</v>
      </c>
      <c r="J95" s="87">
        <f t="shared" si="6"/>
        <v>384362.50417692307</v>
      </c>
      <c r="K95" s="87">
        <f t="shared" si="6"/>
        <v>384362.50417692307</v>
      </c>
      <c r="L95" s="87">
        <f t="shared" si="6"/>
        <v>384362.50417692307</v>
      </c>
      <c r="M95" s="87">
        <f t="shared" si="6"/>
        <v>384362.50417692307</v>
      </c>
      <c r="N95" s="87">
        <f t="shared" si="6"/>
        <v>384362.50417692307</v>
      </c>
      <c r="O95" s="87">
        <f t="shared" si="6"/>
        <v>384362.50417692307</v>
      </c>
      <c r="P95" s="87">
        <f t="shared" si="6"/>
        <v>384362.50417692307</v>
      </c>
      <c r="Q95" s="87">
        <f t="shared" si="6"/>
        <v>384362.50417692307</v>
      </c>
      <c r="R95" s="87">
        <f t="shared" si="6"/>
        <v>158266.91348461539</v>
      </c>
    </row>
  </sheetData>
  <sheetProtection password="9D3C" sheet="1" objects="1" scenarios="1" autoFilter="0"/>
  <mergeCells count="2">
    <mergeCell ref="A12:D12"/>
    <mergeCell ref="G10:R10"/>
  </mergeCells>
  <hyperlinks>
    <hyperlink ref="C10" r:id="rId1"/>
    <hyperlink ref="E8" r:id="rId2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F20"/>
  <sheetViews>
    <sheetView workbookViewId="0">
      <pane xSplit="1" ySplit="5" topLeftCell="B6" activePane="bottomRight" state="frozen"/>
      <selection activeCell="D14" sqref="D14"/>
      <selection pane="topRight" activeCell="D14" sqref="D14"/>
      <selection pane="bottomLeft" activeCell="D14" sqref="D14"/>
      <selection pane="bottomRight" activeCell="O25" sqref="O25"/>
    </sheetView>
  </sheetViews>
  <sheetFormatPr defaultRowHeight="12.75" x14ac:dyDescent="0.2"/>
  <cols>
    <col min="2" max="2" width="27.28515625" customWidth="1"/>
    <col min="3" max="3" width="13" customWidth="1"/>
  </cols>
  <sheetData>
    <row r="1" spans="1:6" ht="23.25" x14ac:dyDescent="0.35">
      <c r="A1" s="81"/>
      <c r="B1" s="82" t="s">
        <v>488</v>
      </c>
      <c r="C1" s="83"/>
      <c r="D1" s="82"/>
      <c r="E1" s="84"/>
      <c r="F1" s="57"/>
    </row>
    <row r="2" spans="1:6" x14ac:dyDescent="0.2">
      <c r="F2" s="51"/>
    </row>
    <row r="3" spans="1:6" x14ac:dyDescent="0.2">
      <c r="A3" t="s">
        <v>483</v>
      </c>
      <c r="B3" t="s">
        <v>489</v>
      </c>
      <c r="C3" s="54" t="s">
        <v>490</v>
      </c>
      <c r="D3" s="130"/>
      <c r="E3" s="54"/>
      <c r="F3" s="51"/>
    </row>
    <row r="4" spans="1:6" x14ac:dyDescent="0.2">
      <c r="D4" s="130"/>
      <c r="E4" s="54"/>
      <c r="F4" s="51"/>
    </row>
    <row r="5" spans="1:6" ht="45" customHeight="1" x14ac:dyDescent="0.2">
      <c r="A5" s="250" t="s">
        <v>466</v>
      </c>
      <c r="B5" s="251"/>
      <c r="C5" s="52" t="s">
        <v>467</v>
      </c>
    </row>
    <row r="6" spans="1:6" ht="15" x14ac:dyDescent="0.25">
      <c r="A6" s="8">
        <v>3071003</v>
      </c>
      <c r="B6" s="9" t="s">
        <v>378</v>
      </c>
      <c r="C6" s="121">
        <v>53000</v>
      </c>
    </row>
    <row r="7" spans="1:6" ht="15" x14ac:dyDescent="0.25">
      <c r="A7" s="8">
        <v>3072058</v>
      </c>
      <c r="B7" s="9" t="s">
        <v>379</v>
      </c>
      <c r="C7" s="121">
        <v>53000</v>
      </c>
    </row>
    <row r="8" spans="1:6" ht="15" x14ac:dyDescent="0.25">
      <c r="A8" s="8">
        <v>3072092</v>
      </c>
      <c r="B8" s="9" t="s">
        <v>306</v>
      </c>
      <c r="C8" s="121">
        <v>53000</v>
      </c>
    </row>
    <row r="9" spans="1:6" ht="15" x14ac:dyDescent="0.25">
      <c r="A9" s="8">
        <v>3072180</v>
      </c>
      <c r="B9" s="9" t="s">
        <v>313</v>
      </c>
      <c r="C9" s="121">
        <v>53000</v>
      </c>
    </row>
    <row r="10" spans="1:6" ht="15" x14ac:dyDescent="0.2">
      <c r="A10" s="35" t="s">
        <v>120</v>
      </c>
      <c r="B10" s="35"/>
      <c r="C10" s="35">
        <f>SUM(C6:C9)</f>
        <v>212000</v>
      </c>
    </row>
    <row r="11" spans="1:6" x14ac:dyDescent="0.2">
      <c r="A11" t="s">
        <v>468</v>
      </c>
    </row>
    <row r="14" spans="1:6" ht="45" customHeight="1" x14ac:dyDescent="0.2">
      <c r="A14" s="250" t="s">
        <v>469</v>
      </c>
      <c r="B14" s="251"/>
      <c r="C14" s="52" t="s">
        <v>473</v>
      </c>
    </row>
    <row r="15" spans="1:6" ht="15" x14ac:dyDescent="0.25">
      <c r="A15" s="8" t="s">
        <v>1</v>
      </c>
      <c r="B15" s="9" t="s">
        <v>380</v>
      </c>
      <c r="C15" s="121">
        <v>812455</v>
      </c>
    </row>
    <row r="16" spans="1:6" ht="15" x14ac:dyDescent="0.25">
      <c r="A16" s="8">
        <v>3071003</v>
      </c>
      <c r="B16" s="9" t="s">
        <v>381</v>
      </c>
      <c r="C16" s="121">
        <v>700521.25</v>
      </c>
    </row>
    <row r="17" spans="1:3" ht="15" x14ac:dyDescent="0.25">
      <c r="A17" s="7">
        <v>3071007</v>
      </c>
      <c r="B17" s="9" t="s">
        <v>396</v>
      </c>
      <c r="C17" s="121">
        <v>453378.75</v>
      </c>
    </row>
    <row r="18" spans="1:3" ht="15" x14ac:dyDescent="0.2">
      <c r="A18" s="35" t="s">
        <v>120</v>
      </c>
      <c r="B18" s="35"/>
      <c r="C18" s="35">
        <f>SUM(C14:C17)</f>
        <v>1966355</v>
      </c>
    </row>
    <row r="19" spans="1:3" x14ac:dyDescent="0.2">
      <c r="A19" t="s">
        <v>471</v>
      </c>
    </row>
    <row r="20" spans="1:3" x14ac:dyDescent="0.2">
      <c r="A20" t="s">
        <v>472</v>
      </c>
    </row>
  </sheetData>
  <sheetProtection password="9D3C" sheet="1" objects="1" scenarios="1"/>
  <mergeCells count="2">
    <mergeCell ref="A5:B5"/>
    <mergeCell ref="A14:B14"/>
  </mergeCells>
  <hyperlinks>
    <hyperlink ref="C3" r:id="rId1" display="mailto:SahotaSa@ealing.gov.uk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D121"/>
  <sheetViews>
    <sheetView workbookViewId="0">
      <pane xSplit="2" ySplit="18" topLeftCell="C90" activePane="bottomRight" state="frozen"/>
      <selection activeCell="D14" sqref="D14"/>
      <selection pane="topRight" activeCell="D14" sqref="D14"/>
      <selection pane="bottomLeft" activeCell="D14" sqref="D14"/>
      <selection pane="bottomRight" activeCell="G94" sqref="G94"/>
    </sheetView>
  </sheetViews>
  <sheetFormatPr defaultRowHeight="12.75" x14ac:dyDescent="0.2"/>
  <cols>
    <col min="2" max="2" width="31.28515625" bestFit="1" customWidth="1"/>
    <col min="3" max="10" width="13.28515625" style="172" customWidth="1"/>
    <col min="11" max="13" width="13.28515625" customWidth="1"/>
    <col min="14" max="14" width="20" customWidth="1"/>
    <col min="15" max="15" width="10.140625" bestFit="1" customWidth="1"/>
    <col min="20" max="26" width="13.140625" customWidth="1"/>
  </cols>
  <sheetData>
    <row r="1" spans="1:26" ht="23.25" x14ac:dyDescent="0.35">
      <c r="A1" s="81"/>
      <c r="B1" s="82" t="s">
        <v>491</v>
      </c>
      <c r="C1" s="170"/>
      <c r="D1" s="171"/>
    </row>
    <row r="3" spans="1:26" x14ac:dyDescent="0.2">
      <c r="A3" s="192" t="s">
        <v>573</v>
      </c>
      <c r="B3" s="193"/>
      <c r="C3" s="193"/>
      <c r="D3" s="193"/>
      <c r="E3" s="193"/>
    </row>
    <row r="4" spans="1:26" x14ac:dyDescent="0.2">
      <c r="A4" s="192" t="s">
        <v>577</v>
      </c>
      <c r="B4" s="193"/>
      <c r="C4" s="193"/>
      <c r="D4" s="193"/>
    </row>
    <row r="5" spans="1:26" x14ac:dyDescent="0.2">
      <c r="A5" s="193" t="s">
        <v>486</v>
      </c>
      <c r="B5" s="193"/>
      <c r="C5" s="193"/>
      <c r="D5" s="193"/>
    </row>
    <row r="6" spans="1:26" x14ac:dyDescent="0.2">
      <c r="A6" s="193" t="s">
        <v>383</v>
      </c>
      <c r="B6" s="193"/>
      <c r="C6" s="193"/>
      <c r="D6" s="193"/>
    </row>
    <row r="7" spans="1:26" x14ac:dyDescent="0.2">
      <c r="A7" t="s">
        <v>483</v>
      </c>
      <c r="B7" t="s">
        <v>489</v>
      </c>
      <c r="C7" s="54" t="s">
        <v>490</v>
      </c>
      <c r="D7" s="173"/>
    </row>
    <row r="9" spans="1:26" ht="13.5" thickBot="1" x14ac:dyDescent="0.25"/>
    <row r="10" spans="1:26" ht="45.75" thickBot="1" x14ac:dyDescent="0.3">
      <c r="B10" s="166" t="s">
        <v>567</v>
      </c>
      <c r="C10" s="161" t="s">
        <v>569</v>
      </c>
      <c r="E10" s="166" t="s">
        <v>568</v>
      </c>
      <c r="F10" s="161" t="s">
        <v>570</v>
      </c>
      <c r="I10" s="182"/>
      <c r="K10" s="179" t="s">
        <v>564</v>
      </c>
      <c r="L10" s="180" t="s">
        <v>557</v>
      </c>
      <c r="M10" s="180" t="s">
        <v>558</v>
      </c>
      <c r="N10" s="181" t="s">
        <v>559</v>
      </c>
    </row>
    <row r="11" spans="1:26" ht="15" thickBot="1" x14ac:dyDescent="0.25">
      <c r="B11" s="162" t="s">
        <v>523</v>
      </c>
      <c r="C11" s="163">
        <v>4.6399999999999997</v>
      </c>
      <c r="E11" s="162"/>
      <c r="F11" s="163">
        <v>5.92</v>
      </c>
      <c r="I11" s="182"/>
      <c r="K11" s="186" t="s">
        <v>562</v>
      </c>
      <c r="L11" s="187">
        <v>14</v>
      </c>
      <c r="M11" s="187">
        <v>12</v>
      </c>
      <c r="N11" s="188">
        <v>12</v>
      </c>
    </row>
    <row r="12" spans="1:26" ht="15" thickBot="1" x14ac:dyDescent="0.25">
      <c r="B12" s="164" t="s">
        <v>524</v>
      </c>
      <c r="C12" s="165"/>
      <c r="I12" s="182"/>
      <c r="K12" s="172"/>
      <c r="L12" s="172"/>
      <c r="M12" s="172"/>
      <c r="N12" s="172"/>
    </row>
    <row r="13" spans="1:26" ht="15" thickBot="1" x14ac:dyDescent="0.25">
      <c r="B13" s="164" t="s">
        <v>525</v>
      </c>
      <c r="C13" s="165">
        <v>0.26</v>
      </c>
      <c r="I13" s="182"/>
      <c r="J13" s="182"/>
      <c r="K13" s="252" t="s">
        <v>563</v>
      </c>
      <c r="L13" s="253"/>
      <c r="M13" s="253"/>
      <c r="N13" s="254"/>
    </row>
    <row r="14" spans="1:26" ht="15" thickBot="1" x14ac:dyDescent="0.25">
      <c r="B14" s="162" t="s">
        <v>526</v>
      </c>
      <c r="C14" s="163">
        <v>0.22</v>
      </c>
      <c r="I14" s="182"/>
      <c r="J14" s="182"/>
      <c r="K14" s="183" t="s">
        <v>560</v>
      </c>
      <c r="L14" s="184">
        <v>514.5</v>
      </c>
      <c r="M14" s="184">
        <v>441</v>
      </c>
      <c r="N14" s="185">
        <v>441</v>
      </c>
    </row>
    <row r="15" spans="1:26" ht="15" thickBot="1" x14ac:dyDescent="0.25">
      <c r="B15" s="162" t="s">
        <v>527</v>
      </c>
      <c r="C15" s="163">
        <v>0.26</v>
      </c>
      <c r="K15" s="186" t="s">
        <v>561</v>
      </c>
      <c r="L15" s="189">
        <v>514.5</v>
      </c>
      <c r="M15" s="189">
        <v>441</v>
      </c>
      <c r="N15" s="190">
        <v>441</v>
      </c>
    </row>
    <row r="16" spans="1:26" ht="15" thickBot="1" x14ac:dyDescent="0.25">
      <c r="B16" s="177"/>
      <c r="C16" s="178"/>
      <c r="O16" s="232" t="s">
        <v>434</v>
      </c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6"/>
    </row>
    <row r="17" spans="1:30" ht="24" thickBot="1" x14ac:dyDescent="0.4">
      <c r="A17" s="82" t="s">
        <v>578</v>
      </c>
      <c r="O17" s="111">
        <v>0.115</v>
      </c>
      <c r="P17" s="112">
        <v>8.5000000000000006E-2</v>
      </c>
      <c r="Q17" s="112">
        <v>8.5000000000000006E-2</v>
      </c>
      <c r="R17" s="112">
        <v>8.5000000000000006E-2</v>
      </c>
      <c r="S17" s="112">
        <v>8.5000000000000006E-2</v>
      </c>
      <c r="T17" s="112">
        <v>8.5000000000000006E-2</v>
      </c>
      <c r="U17" s="112">
        <v>8.5000000000000006E-2</v>
      </c>
      <c r="V17" s="112">
        <v>8.5000000000000006E-2</v>
      </c>
      <c r="W17" s="112">
        <v>8.5000000000000006E-2</v>
      </c>
      <c r="X17" s="112">
        <v>8.5000000000000006E-2</v>
      </c>
      <c r="Y17" s="112">
        <v>8.5000000000000006E-2</v>
      </c>
      <c r="Z17" s="113">
        <v>3.5000000000000003E-2</v>
      </c>
    </row>
    <row r="18" spans="1:30" ht="120" x14ac:dyDescent="0.2">
      <c r="A18" s="28" t="s">
        <v>528</v>
      </c>
      <c r="B18" s="28" t="s">
        <v>529</v>
      </c>
      <c r="C18" s="28" t="s">
        <v>549</v>
      </c>
      <c r="D18" s="28" t="s">
        <v>550</v>
      </c>
      <c r="E18" s="28" t="s">
        <v>551</v>
      </c>
      <c r="F18" s="28" t="s">
        <v>552</v>
      </c>
      <c r="G18" s="28" t="s">
        <v>553</v>
      </c>
      <c r="H18" s="28" t="s">
        <v>554</v>
      </c>
      <c r="I18" s="28" t="s">
        <v>574</v>
      </c>
      <c r="J18" s="28" t="s">
        <v>555</v>
      </c>
      <c r="K18" s="28" t="s">
        <v>565</v>
      </c>
      <c r="L18" s="28" t="s">
        <v>575</v>
      </c>
      <c r="M18" s="28" t="s">
        <v>576</v>
      </c>
      <c r="N18" s="28" t="s">
        <v>566</v>
      </c>
      <c r="O18" s="104" t="s">
        <v>364</v>
      </c>
      <c r="P18" s="104" t="s">
        <v>365</v>
      </c>
      <c r="Q18" s="104" t="s">
        <v>366</v>
      </c>
      <c r="R18" s="104" t="s">
        <v>367</v>
      </c>
      <c r="S18" s="104" t="s">
        <v>368</v>
      </c>
      <c r="T18" s="104" t="s">
        <v>584</v>
      </c>
      <c r="U18" s="104" t="s">
        <v>581</v>
      </c>
      <c r="V18" s="104" t="s">
        <v>583</v>
      </c>
      <c r="W18" s="104" t="s">
        <v>448</v>
      </c>
      <c r="X18" s="104" t="s">
        <v>449</v>
      </c>
      <c r="Y18" s="104" t="s">
        <v>582</v>
      </c>
      <c r="Z18" s="104" t="s">
        <v>451</v>
      </c>
    </row>
    <row r="19" spans="1:30" ht="15" x14ac:dyDescent="0.25">
      <c r="A19" s="94">
        <v>3076905</v>
      </c>
      <c r="B19" s="95" t="s">
        <v>90</v>
      </c>
      <c r="C19" s="174">
        <v>100</v>
      </c>
      <c r="D19" s="174">
        <v>72</v>
      </c>
      <c r="E19" s="174" t="s">
        <v>470</v>
      </c>
      <c r="F19" s="174">
        <v>54</v>
      </c>
      <c r="G19" s="174" t="s">
        <v>470</v>
      </c>
      <c r="H19" s="174">
        <v>75</v>
      </c>
      <c r="I19" s="174" t="s">
        <v>470</v>
      </c>
      <c r="J19" s="174">
        <f t="shared" ref="J19:J50" si="0">(D19*$M$11+F19*$L$11+H19*$N$11)/38</f>
        <v>66.315789473684205</v>
      </c>
      <c r="K19" s="168">
        <f t="shared" ref="K19:K50" si="1">($C$11+$C$13)*J19*15*38</f>
        <v>185219.99999999994</v>
      </c>
      <c r="L19" s="168">
        <v>7632</v>
      </c>
      <c r="M19" s="168"/>
      <c r="N19" s="168">
        <f>K19+L19+M19</f>
        <v>192851.99999999994</v>
      </c>
      <c r="O19" s="87">
        <f>$N19*O$17</f>
        <v>22177.979999999996</v>
      </c>
      <c r="P19" s="87">
        <f t="shared" ref="P19:Z34" si="2">$N19*P$17</f>
        <v>16392.419999999995</v>
      </c>
      <c r="Q19" s="87">
        <f t="shared" si="2"/>
        <v>16392.419999999995</v>
      </c>
      <c r="R19" s="87">
        <f t="shared" si="2"/>
        <v>16392.419999999995</v>
      </c>
      <c r="S19" s="87">
        <f t="shared" si="2"/>
        <v>16392.419999999995</v>
      </c>
      <c r="T19" s="87">
        <f t="shared" si="2"/>
        <v>16392.419999999995</v>
      </c>
      <c r="U19" s="87">
        <f t="shared" si="2"/>
        <v>16392.419999999995</v>
      </c>
      <c r="V19" s="87">
        <f t="shared" si="2"/>
        <v>16392.419999999995</v>
      </c>
      <c r="W19" s="87">
        <f t="shared" si="2"/>
        <v>16392.419999999995</v>
      </c>
      <c r="X19" s="87">
        <f t="shared" si="2"/>
        <v>16392.419999999995</v>
      </c>
      <c r="Y19" s="87">
        <f t="shared" si="2"/>
        <v>16392.419999999995</v>
      </c>
      <c r="Z19" s="87">
        <f t="shared" si="2"/>
        <v>6749.8199999999988</v>
      </c>
      <c r="AD19" s="169">
        <f>SUMIF(Summary!A:A,'8) EYB - 2, 3&amp;4 YO'!A19,Summary!K:K)-N19</f>
        <v>0</v>
      </c>
    </row>
    <row r="20" spans="1:30" ht="15" x14ac:dyDescent="0.25">
      <c r="A20" s="7">
        <v>3072161</v>
      </c>
      <c r="B20" s="37" t="s">
        <v>28</v>
      </c>
      <c r="C20" s="175">
        <v>50</v>
      </c>
      <c r="D20" s="175">
        <v>49</v>
      </c>
      <c r="E20" s="174" t="s">
        <v>470</v>
      </c>
      <c r="F20" s="175">
        <v>35</v>
      </c>
      <c r="G20" s="174" t="s">
        <v>470</v>
      </c>
      <c r="H20" s="175">
        <v>49</v>
      </c>
      <c r="I20" s="174" t="s">
        <v>470</v>
      </c>
      <c r="J20" s="174">
        <f t="shared" si="0"/>
        <v>43.842105263157897</v>
      </c>
      <c r="K20" s="168">
        <f t="shared" si="1"/>
        <v>122451</v>
      </c>
      <c r="L20" s="168">
        <v>4817</v>
      </c>
      <c r="M20" s="168"/>
      <c r="N20" s="168">
        <f t="shared" ref="N20:N81" si="3">K20+L20+M20</f>
        <v>127268</v>
      </c>
      <c r="O20" s="87">
        <f t="shared" ref="O20:Z35" si="4">$N20*O$17</f>
        <v>14635.820000000002</v>
      </c>
      <c r="P20" s="87">
        <f t="shared" si="2"/>
        <v>10817.78</v>
      </c>
      <c r="Q20" s="87">
        <f t="shared" si="2"/>
        <v>10817.78</v>
      </c>
      <c r="R20" s="87">
        <f t="shared" si="2"/>
        <v>10817.78</v>
      </c>
      <c r="S20" s="87">
        <f t="shared" si="2"/>
        <v>10817.78</v>
      </c>
      <c r="T20" s="87">
        <f t="shared" si="2"/>
        <v>10817.78</v>
      </c>
      <c r="U20" s="87">
        <f t="shared" si="2"/>
        <v>10817.78</v>
      </c>
      <c r="V20" s="87">
        <f t="shared" si="2"/>
        <v>10817.78</v>
      </c>
      <c r="W20" s="87">
        <f t="shared" si="2"/>
        <v>10817.78</v>
      </c>
      <c r="X20" s="87">
        <f t="shared" si="2"/>
        <v>10817.78</v>
      </c>
      <c r="Y20" s="87">
        <f t="shared" si="2"/>
        <v>10817.78</v>
      </c>
      <c r="Z20" s="87">
        <f t="shared" si="2"/>
        <v>4454.38</v>
      </c>
      <c r="AD20" s="169">
        <f>SUMIF(Summary!A:A,'8) EYB - 2, 3&amp;4 YO'!A20,Summary!K:K)-N20</f>
        <v>0</v>
      </c>
    </row>
    <row r="21" spans="1:30" ht="15" x14ac:dyDescent="0.25">
      <c r="A21" s="7">
        <v>3072001</v>
      </c>
      <c r="B21" s="37" t="s">
        <v>530</v>
      </c>
      <c r="C21" s="175">
        <v>60</v>
      </c>
      <c r="D21" s="175">
        <v>58</v>
      </c>
      <c r="E21" s="174" t="s">
        <v>470</v>
      </c>
      <c r="F21" s="175">
        <v>60</v>
      </c>
      <c r="G21" s="174" t="s">
        <v>470</v>
      </c>
      <c r="H21" s="175">
        <v>50</v>
      </c>
      <c r="I21" s="174" t="s">
        <v>470</v>
      </c>
      <c r="J21" s="174">
        <f t="shared" si="0"/>
        <v>56.210526315789473</v>
      </c>
      <c r="K21" s="168">
        <f t="shared" si="1"/>
        <v>156995.99999999997</v>
      </c>
      <c r="L21" s="168">
        <v>1910</v>
      </c>
      <c r="M21" s="168"/>
      <c r="N21" s="168">
        <f t="shared" si="3"/>
        <v>158905.99999999997</v>
      </c>
      <c r="O21" s="87">
        <f t="shared" si="4"/>
        <v>18274.189999999999</v>
      </c>
      <c r="P21" s="87">
        <f t="shared" si="2"/>
        <v>13507.009999999998</v>
      </c>
      <c r="Q21" s="87">
        <f t="shared" si="2"/>
        <v>13507.009999999998</v>
      </c>
      <c r="R21" s="87">
        <f t="shared" si="2"/>
        <v>13507.009999999998</v>
      </c>
      <c r="S21" s="87">
        <f t="shared" si="2"/>
        <v>13507.009999999998</v>
      </c>
      <c r="T21" s="87">
        <f t="shared" si="2"/>
        <v>13507.009999999998</v>
      </c>
      <c r="U21" s="87">
        <f t="shared" si="2"/>
        <v>13507.009999999998</v>
      </c>
      <c r="V21" s="87">
        <f t="shared" si="2"/>
        <v>13507.009999999998</v>
      </c>
      <c r="W21" s="87">
        <f t="shared" si="2"/>
        <v>13507.009999999998</v>
      </c>
      <c r="X21" s="87">
        <f t="shared" si="2"/>
        <v>13507.009999999998</v>
      </c>
      <c r="Y21" s="87">
        <f t="shared" si="2"/>
        <v>13507.009999999998</v>
      </c>
      <c r="Z21" s="87">
        <f t="shared" si="2"/>
        <v>5561.7099999999991</v>
      </c>
      <c r="AD21" s="169">
        <f>SUMIF(Summary!A:A,'8) EYB - 2, 3&amp;4 YO'!A21,Summary!K:K)-N21</f>
        <v>0</v>
      </c>
    </row>
    <row r="22" spans="1:30" ht="15" x14ac:dyDescent="0.25">
      <c r="A22" s="7">
        <v>3072083</v>
      </c>
      <c r="B22" s="37" t="s">
        <v>17</v>
      </c>
      <c r="C22" s="175">
        <v>50</v>
      </c>
      <c r="D22" s="175">
        <v>50</v>
      </c>
      <c r="E22" s="174" t="s">
        <v>470</v>
      </c>
      <c r="F22" s="175">
        <v>51</v>
      </c>
      <c r="G22" s="174" t="s">
        <v>470</v>
      </c>
      <c r="H22" s="175">
        <v>50</v>
      </c>
      <c r="I22" s="174" t="s">
        <v>470</v>
      </c>
      <c r="J22" s="174">
        <f t="shared" si="0"/>
        <v>50.368421052631582</v>
      </c>
      <c r="K22" s="168">
        <f t="shared" si="1"/>
        <v>140679</v>
      </c>
      <c r="L22" s="168">
        <v>4725</v>
      </c>
      <c r="M22" s="168"/>
      <c r="N22" s="168">
        <f t="shared" si="3"/>
        <v>145404</v>
      </c>
      <c r="O22" s="87">
        <f t="shared" si="4"/>
        <v>16721.46</v>
      </c>
      <c r="P22" s="87">
        <f t="shared" si="2"/>
        <v>12359.34</v>
      </c>
      <c r="Q22" s="87">
        <f t="shared" si="2"/>
        <v>12359.34</v>
      </c>
      <c r="R22" s="87">
        <f t="shared" si="2"/>
        <v>12359.34</v>
      </c>
      <c r="S22" s="87">
        <f t="shared" si="2"/>
        <v>12359.34</v>
      </c>
      <c r="T22" s="87">
        <f t="shared" si="2"/>
        <v>12359.34</v>
      </c>
      <c r="U22" s="87">
        <f t="shared" si="2"/>
        <v>12359.34</v>
      </c>
      <c r="V22" s="87">
        <f t="shared" si="2"/>
        <v>12359.34</v>
      </c>
      <c r="W22" s="87">
        <f t="shared" si="2"/>
        <v>12359.34</v>
      </c>
      <c r="X22" s="87">
        <f t="shared" si="2"/>
        <v>12359.34</v>
      </c>
      <c r="Y22" s="87">
        <f t="shared" si="2"/>
        <v>12359.34</v>
      </c>
      <c r="Z22" s="87">
        <f t="shared" si="2"/>
        <v>5089.1400000000003</v>
      </c>
      <c r="AD22" s="169">
        <f>SUMIF(Summary!A:A,'8) EYB - 2, 3&amp;4 YO'!A22,Summary!K:K)-N22</f>
        <v>0</v>
      </c>
    </row>
    <row r="23" spans="1:30" ht="15" x14ac:dyDescent="0.25">
      <c r="A23" s="7">
        <v>3072006</v>
      </c>
      <c r="B23" s="37" t="s">
        <v>92</v>
      </c>
      <c r="C23" s="175">
        <v>25</v>
      </c>
      <c r="D23" s="175">
        <v>22</v>
      </c>
      <c r="E23" s="174" t="s">
        <v>470</v>
      </c>
      <c r="F23" s="175">
        <v>22</v>
      </c>
      <c r="G23" s="174" t="s">
        <v>470</v>
      </c>
      <c r="H23" s="175">
        <v>22</v>
      </c>
      <c r="I23" s="174" t="s">
        <v>470</v>
      </c>
      <c r="J23" s="174">
        <f t="shared" si="0"/>
        <v>22</v>
      </c>
      <c r="K23" s="168">
        <f t="shared" si="1"/>
        <v>61445.999999999993</v>
      </c>
      <c r="L23" s="168">
        <v>2907</v>
      </c>
      <c r="M23" s="168"/>
      <c r="N23" s="168">
        <f t="shared" si="3"/>
        <v>64352.999999999993</v>
      </c>
      <c r="O23" s="87">
        <f t="shared" si="4"/>
        <v>7400.5949999999993</v>
      </c>
      <c r="P23" s="87">
        <f t="shared" si="2"/>
        <v>5470.0050000000001</v>
      </c>
      <c r="Q23" s="87">
        <f t="shared" si="2"/>
        <v>5470.0050000000001</v>
      </c>
      <c r="R23" s="87">
        <f t="shared" si="2"/>
        <v>5470.0050000000001</v>
      </c>
      <c r="S23" s="87">
        <f t="shared" si="2"/>
        <v>5470.0050000000001</v>
      </c>
      <c r="T23" s="87">
        <f t="shared" si="2"/>
        <v>5470.0050000000001</v>
      </c>
      <c r="U23" s="87">
        <f t="shared" si="2"/>
        <v>5470.0050000000001</v>
      </c>
      <c r="V23" s="87">
        <f t="shared" si="2"/>
        <v>5470.0050000000001</v>
      </c>
      <c r="W23" s="87">
        <f t="shared" si="2"/>
        <v>5470.0050000000001</v>
      </c>
      <c r="X23" s="87">
        <f t="shared" si="2"/>
        <v>5470.0050000000001</v>
      </c>
      <c r="Y23" s="87">
        <f t="shared" si="2"/>
        <v>5470.0050000000001</v>
      </c>
      <c r="Z23" s="87">
        <f t="shared" si="2"/>
        <v>2252.355</v>
      </c>
      <c r="AD23" s="169">
        <f>SUMIF(Summary!A:A,'8) EYB - 2, 3&amp;4 YO'!A23,Summary!K:K)-N23</f>
        <v>0</v>
      </c>
    </row>
    <row r="24" spans="1:30" ht="15" x14ac:dyDescent="0.25">
      <c r="A24" s="7">
        <v>3072162</v>
      </c>
      <c r="B24" s="37" t="s">
        <v>98</v>
      </c>
      <c r="C24" s="175">
        <v>100</v>
      </c>
      <c r="D24" s="175">
        <v>98</v>
      </c>
      <c r="E24" s="174" t="s">
        <v>470</v>
      </c>
      <c r="F24" s="175">
        <v>77</v>
      </c>
      <c r="G24" s="174" t="s">
        <v>470</v>
      </c>
      <c r="H24" s="175">
        <v>95</v>
      </c>
      <c r="I24" s="174" t="s">
        <v>470</v>
      </c>
      <c r="J24" s="174">
        <f t="shared" si="0"/>
        <v>89.315789473684205</v>
      </c>
      <c r="K24" s="168">
        <f t="shared" si="1"/>
        <v>249458.99999999994</v>
      </c>
      <c r="L24" s="168">
        <v>4817</v>
      </c>
      <c r="M24" s="168"/>
      <c r="N24" s="168">
        <f t="shared" si="3"/>
        <v>254275.99999999994</v>
      </c>
      <c r="O24" s="87">
        <f t="shared" si="4"/>
        <v>29241.739999999994</v>
      </c>
      <c r="P24" s="87">
        <f t="shared" si="2"/>
        <v>21613.459999999995</v>
      </c>
      <c r="Q24" s="87">
        <f t="shared" si="2"/>
        <v>21613.459999999995</v>
      </c>
      <c r="R24" s="87">
        <f t="shared" si="2"/>
        <v>21613.459999999995</v>
      </c>
      <c r="S24" s="87">
        <f t="shared" si="2"/>
        <v>21613.459999999995</v>
      </c>
      <c r="T24" s="87">
        <f t="shared" si="2"/>
        <v>21613.459999999995</v>
      </c>
      <c r="U24" s="87">
        <f t="shared" si="2"/>
        <v>21613.459999999995</v>
      </c>
      <c r="V24" s="87">
        <f t="shared" si="2"/>
        <v>21613.459999999995</v>
      </c>
      <c r="W24" s="87">
        <f t="shared" si="2"/>
        <v>21613.459999999995</v>
      </c>
      <c r="X24" s="87">
        <f t="shared" si="2"/>
        <v>21613.459999999995</v>
      </c>
      <c r="Y24" s="87">
        <f t="shared" si="2"/>
        <v>21613.459999999995</v>
      </c>
      <c r="Z24" s="87">
        <f t="shared" si="2"/>
        <v>8899.659999999998</v>
      </c>
      <c r="AD24" s="169">
        <f>SUMIF(Summary!A:A,'8) EYB - 2, 3&amp;4 YO'!A24,Summary!K:K)-N24</f>
        <v>0</v>
      </c>
    </row>
    <row r="25" spans="1:30" ht="15" x14ac:dyDescent="0.25">
      <c r="A25" s="7">
        <v>3072185</v>
      </c>
      <c r="B25" s="37" t="s">
        <v>83</v>
      </c>
      <c r="C25" s="175">
        <v>50</v>
      </c>
      <c r="D25" s="175">
        <v>37</v>
      </c>
      <c r="E25" s="174" t="s">
        <v>470</v>
      </c>
      <c r="F25" s="175">
        <v>38</v>
      </c>
      <c r="G25" s="174" t="s">
        <v>470</v>
      </c>
      <c r="H25" s="175">
        <v>37</v>
      </c>
      <c r="I25" s="174" t="s">
        <v>470</v>
      </c>
      <c r="J25" s="174">
        <f t="shared" si="0"/>
        <v>37.368421052631582</v>
      </c>
      <c r="K25" s="168">
        <f t="shared" si="1"/>
        <v>104370.00000000001</v>
      </c>
      <c r="L25" s="168">
        <v>1634</v>
      </c>
      <c r="M25" s="168"/>
      <c r="N25" s="168">
        <f t="shared" si="3"/>
        <v>106004.00000000001</v>
      </c>
      <c r="O25" s="87">
        <f t="shared" si="4"/>
        <v>12190.460000000003</v>
      </c>
      <c r="P25" s="87">
        <f t="shared" si="2"/>
        <v>9010.340000000002</v>
      </c>
      <c r="Q25" s="87">
        <f t="shared" si="2"/>
        <v>9010.340000000002</v>
      </c>
      <c r="R25" s="87">
        <f t="shared" si="2"/>
        <v>9010.340000000002</v>
      </c>
      <c r="S25" s="87">
        <f t="shared" si="2"/>
        <v>9010.340000000002</v>
      </c>
      <c r="T25" s="87">
        <f t="shared" si="2"/>
        <v>9010.340000000002</v>
      </c>
      <c r="U25" s="87">
        <f t="shared" si="2"/>
        <v>9010.340000000002</v>
      </c>
      <c r="V25" s="87">
        <f t="shared" si="2"/>
        <v>9010.340000000002</v>
      </c>
      <c r="W25" s="87">
        <f t="shared" si="2"/>
        <v>9010.340000000002</v>
      </c>
      <c r="X25" s="87">
        <f t="shared" si="2"/>
        <v>9010.340000000002</v>
      </c>
      <c r="Y25" s="87">
        <f t="shared" si="2"/>
        <v>9010.340000000002</v>
      </c>
      <c r="Z25" s="87">
        <f t="shared" si="2"/>
        <v>3710.1400000000008</v>
      </c>
      <c r="AD25" s="169">
        <f>SUMIF(Summary!A:A,'8) EYB - 2, 3&amp;4 YO'!A25,Summary!K:K)-N25</f>
        <v>0</v>
      </c>
    </row>
    <row r="26" spans="1:30" ht="15" x14ac:dyDescent="0.25">
      <c r="A26" s="7">
        <v>3073513</v>
      </c>
      <c r="B26" s="37" t="s">
        <v>151</v>
      </c>
      <c r="C26" s="175">
        <v>50</v>
      </c>
      <c r="D26" s="175">
        <v>65</v>
      </c>
      <c r="E26" s="174" t="s">
        <v>470</v>
      </c>
      <c r="F26" s="175">
        <v>65</v>
      </c>
      <c r="G26" s="174" t="s">
        <v>470</v>
      </c>
      <c r="H26" s="175">
        <v>65</v>
      </c>
      <c r="I26" s="174" t="s">
        <v>470</v>
      </c>
      <c r="J26" s="174">
        <f t="shared" si="0"/>
        <v>65</v>
      </c>
      <c r="K26" s="168">
        <f t="shared" si="1"/>
        <v>181544.99999999997</v>
      </c>
      <c r="L26" s="168">
        <v>0</v>
      </c>
      <c r="M26" s="168"/>
      <c r="N26" s="168">
        <f t="shared" si="3"/>
        <v>181544.99999999997</v>
      </c>
      <c r="O26" s="87">
        <f t="shared" si="4"/>
        <v>20877.674999999999</v>
      </c>
      <c r="P26" s="87">
        <f t="shared" si="2"/>
        <v>15431.324999999999</v>
      </c>
      <c r="Q26" s="87">
        <f t="shared" si="2"/>
        <v>15431.324999999999</v>
      </c>
      <c r="R26" s="87">
        <f t="shared" si="2"/>
        <v>15431.324999999999</v>
      </c>
      <c r="S26" s="87">
        <f t="shared" si="2"/>
        <v>15431.324999999999</v>
      </c>
      <c r="T26" s="87">
        <f t="shared" si="2"/>
        <v>15431.324999999999</v>
      </c>
      <c r="U26" s="87">
        <f t="shared" si="2"/>
        <v>15431.324999999999</v>
      </c>
      <c r="V26" s="87">
        <f t="shared" si="2"/>
        <v>15431.324999999999</v>
      </c>
      <c r="W26" s="87">
        <f t="shared" si="2"/>
        <v>15431.324999999999</v>
      </c>
      <c r="X26" s="87">
        <f t="shared" si="2"/>
        <v>15431.324999999999</v>
      </c>
      <c r="Y26" s="87">
        <f t="shared" si="2"/>
        <v>15431.324999999999</v>
      </c>
      <c r="Z26" s="87">
        <f t="shared" si="2"/>
        <v>6354.0749999999998</v>
      </c>
      <c r="AD26" s="169">
        <f>SUMIF(Summary!A:A,'8) EYB - 2, 3&amp;4 YO'!A26,Summary!K:K)-N26</f>
        <v>0</v>
      </c>
    </row>
    <row r="27" spans="1:30" ht="15" x14ac:dyDescent="0.25">
      <c r="A27" s="7">
        <v>3072163</v>
      </c>
      <c r="B27" s="37" t="s">
        <v>30</v>
      </c>
      <c r="C27" s="175">
        <v>50</v>
      </c>
      <c r="D27" s="175">
        <v>50</v>
      </c>
      <c r="E27" s="174" t="s">
        <v>470</v>
      </c>
      <c r="F27" s="175">
        <v>52</v>
      </c>
      <c r="G27" s="174" t="s">
        <v>470</v>
      </c>
      <c r="H27" s="175">
        <v>52</v>
      </c>
      <c r="I27" s="174" t="s">
        <v>470</v>
      </c>
      <c r="J27" s="174">
        <f t="shared" si="0"/>
        <v>51.368421052631582</v>
      </c>
      <c r="K27" s="168">
        <f t="shared" si="1"/>
        <v>143472</v>
      </c>
      <c r="L27" s="168">
        <v>5998</v>
      </c>
      <c r="M27" s="168"/>
      <c r="N27" s="168">
        <f t="shared" si="3"/>
        <v>149470</v>
      </c>
      <c r="O27" s="87">
        <f t="shared" si="4"/>
        <v>17189.05</v>
      </c>
      <c r="P27" s="87">
        <f t="shared" si="2"/>
        <v>12704.95</v>
      </c>
      <c r="Q27" s="87">
        <f t="shared" si="2"/>
        <v>12704.95</v>
      </c>
      <c r="R27" s="87">
        <f t="shared" si="2"/>
        <v>12704.95</v>
      </c>
      <c r="S27" s="87">
        <f t="shared" si="2"/>
        <v>12704.95</v>
      </c>
      <c r="T27" s="87">
        <f t="shared" si="2"/>
        <v>12704.95</v>
      </c>
      <c r="U27" s="87">
        <f t="shared" si="2"/>
        <v>12704.95</v>
      </c>
      <c r="V27" s="87">
        <f t="shared" si="2"/>
        <v>12704.95</v>
      </c>
      <c r="W27" s="87">
        <f t="shared" si="2"/>
        <v>12704.95</v>
      </c>
      <c r="X27" s="87">
        <f t="shared" si="2"/>
        <v>12704.95</v>
      </c>
      <c r="Y27" s="87">
        <f t="shared" si="2"/>
        <v>12704.95</v>
      </c>
      <c r="Z27" s="87">
        <f t="shared" si="2"/>
        <v>5231.4500000000007</v>
      </c>
      <c r="AD27" s="169">
        <f>SUMIF(Summary!A:A,'8) EYB - 2, 3&amp;4 YO'!A27,Summary!K:K)-N27</f>
        <v>0</v>
      </c>
    </row>
    <row r="28" spans="1:30" ht="15" x14ac:dyDescent="0.25">
      <c r="A28" s="7">
        <v>3072088</v>
      </c>
      <c r="B28" s="37" t="s">
        <v>18</v>
      </c>
      <c r="C28" s="175">
        <v>50</v>
      </c>
      <c r="D28" s="175">
        <v>50</v>
      </c>
      <c r="E28" s="174" t="s">
        <v>470</v>
      </c>
      <c r="F28" s="175">
        <v>37</v>
      </c>
      <c r="G28" s="174" t="s">
        <v>470</v>
      </c>
      <c r="H28" s="175">
        <v>50</v>
      </c>
      <c r="I28" s="174" t="s">
        <v>470</v>
      </c>
      <c r="J28" s="174">
        <f t="shared" si="0"/>
        <v>45.210526315789473</v>
      </c>
      <c r="K28" s="168">
        <f t="shared" si="1"/>
        <v>126272.99999999999</v>
      </c>
      <c r="L28" s="168">
        <v>3268</v>
      </c>
      <c r="M28" s="168"/>
      <c r="N28" s="168">
        <f t="shared" si="3"/>
        <v>129540.99999999999</v>
      </c>
      <c r="O28" s="87">
        <f t="shared" si="4"/>
        <v>14897.214999999998</v>
      </c>
      <c r="P28" s="87">
        <f t="shared" si="2"/>
        <v>11010.984999999999</v>
      </c>
      <c r="Q28" s="87">
        <f t="shared" si="2"/>
        <v>11010.984999999999</v>
      </c>
      <c r="R28" s="87">
        <f t="shared" si="2"/>
        <v>11010.984999999999</v>
      </c>
      <c r="S28" s="87">
        <f t="shared" si="2"/>
        <v>11010.984999999999</v>
      </c>
      <c r="T28" s="87">
        <f t="shared" si="2"/>
        <v>11010.984999999999</v>
      </c>
      <c r="U28" s="87">
        <f t="shared" si="2"/>
        <v>11010.984999999999</v>
      </c>
      <c r="V28" s="87">
        <f t="shared" si="2"/>
        <v>11010.984999999999</v>
      </c>
      <c r="W28" s="87">
        <f t="shared" si="2"/>
        <v>11010.984999999999</v>
      </c>
      <c r="X28" s="87">
        <f t="shared" si="2"/>
        <v>11010.984999999999</v>
      </c>
      <c r="Y28" s="87">
        <f t="shared" si="2"/>
        <v>11010.984999999999</v>
      </c>
      <c r="Z28" s="87">
        <f t="shared" si="2"/>
        <v>4533.9349999999995</v>
      </c>
      <c r="AD28" s="169">
        <f>SUMIF(Summary!A:A,'8) EYB - 2, 3&amp;4 YO'!A28,Summary!K:K)-N28</f>
        <v>0</v>
      </c>
    </row>
    <row r="29" spans="1:30" ht="15" x14ac:dyDescent="0.25">
      <c r="A29" s="7">
        <v>3072164</v>
      </c>
      <c r="B29" s="37" t="s">
        <v>31</v>
      </c>
      <c r="C29" s="175">
        <v>100</v>
      </c>
      <c r="D29" s="175">
        <v>76</v>
      </c>
      <c r="E29" s="174" t="s">
        <v>470</v>
      </c>
      <c r="F29" s="175">
        <v>42</v>
      </c>
      <c r="G29" s="174" t="s">
        <v>470</v>
      </c>
      <c r="H29" s="175">
        <v>50</v>
      </c>
      <c r="I29" s="174" t="s">
        <v>470</v>
      </c>
      <c r="J29" s="174">
        <f t="shared" si="0"/>
        <v>55.263157894736842</v>
      </c>
      <c r="K29" s="168">
        <f t="shared" si="1"/>
        <v>154350</v>
      </c>
      <c r="L29" s="168">
        <v>9266</v>
      </c>
      <c r="M29" s="168"/>
      <c r="N29" s="168">
        <f t="shared" si="3"/>
        <v>163616</v>
      </c>
      <c r="O29" s="87">
        <f t="shared" si="4"/>
        <v>18815.84</v>
      </c>
      <c r="P29" s="87">
        <f t="shared" si="2"/>
        <v>13907.36</v>
      </c>
      <c r="Q29" s="87">
        <f t="shared" si="2"/>
        <v>13907.36</v>
      </c>
      <c r="R29" s="87">
        <f t="shared" si="2"/>
        <v>13907.36</v>
      </c>
      <c r="S29" s="87">
        <f t="shared" si="2"/>
        <v>13907.36</v>
      </c>
      <c r="T29" s="87">
        <f t="shared" si="2"/>
        <v>13907.36</v>
      </c>
      <c r="U29" s="87">
        <f t="shared" si="2"/>
        <v>13907.36</v>
      </c>
      <c r="V29" s="87">
        <f t="shared" si="2"/>
        <v>13907.36</v>
      </c>
      <c r="W29" s="87">
        <f t="shared" si="2"/>
        <v>13907.36</v>
      </c>
      <c r="X29" s="87">
        <f t="shared" si="2"/>
        <v>13907.36</v>
      </c>
      <c r="Y29" s="87">
        <f t="shared" si="2"/>
        <v>13907.36</v>
      </c>
      <c r="Z29" s="87">
        <f t="shared" si="2"/>
        <v>5726.56</v>
      </c>
      <c r="AD29" s="169">
        <f>SUMIF(Summary!A:A,'8) EYB - 2, 3&amp;4 YO'!A29,Summary!K:K)-N29</f>
        <v>0</v>
      </c>
    </row>
    <row r="30" spans="1:30" ht="15" x14ac:dyDescent="0.25">
      <c r="A30" s="7">
        <v>3072165</v>
      </c>
      <c r="B30" s="37" t="s">
        <v>32</v>
      </c>
      <c r="C30" s="175">
        <v>100</v>
      </c>
      <c r="D30" s="175">
        <v>39</v>
      </c>
      <c r="E30" s="174" t="s">
        <v>470</v>
      </c>
      <c r="F30" s="175">
        <v>32</v>
      </c>
      <c r="G30" s="174" t="s">
        <v>470</v>
      </c>
      <c r="H30" s="175">
        <v>36</v>
      </c>
      <c r="I30" s="174" t="s">
        <v>470</v>
      </c>
      <c r="J30" s="174">
        <f t="shared" si="0"/>
        <v>35.473684210526315</v>
      </c>
      <c r="K30" s="168">
        <f t="shared" si="1"/>
        <v>99078</v>
      </c>
      <c r="L30" s="168">
        <v>1726</v>
      </c>
      <c r="M30" s="168"/>
      <c r="N30" s="168">
        <f t="shared" si="3"/>
        <v>100804</v>
      </c>
      <c r="O30" s="87">
        <f t="shared" si="4"/>
        <v>11592.460000000001</v>
      </c>
      <c r="P30" s="87">
        <f t="shared" si="2"/>
        <v>8568.34</v>
      </c>
      <c r="Q30" s="87">
        <f t="shared" si="2"/>
        <v>8568.34</v>
      </c>
      <c r="R30" s="87">
        <f t="shared" si="2"/>
        <v>8568.34</v>
      </c>
      <c r="S30" s="87">
        <f t="shared" si="2"/>
        <v>8568.34</v>
      </c>
      <c r="T30" s="87">
        <f t="shared" si="2"/>
        <v>8568.34</v>
      </c>
      <c r="U30" s="87">
        <f t="shared" si="2"/>
        <v>8568.34</v>
      </c>
      <c r="V30" s="87">
        <f t="shared" si="2"/>
        <v>8568.34</v>
      </c>
      <c r="W30" s="87">
        <f t="shared" si="2"/>
        <v>8568.34</v>
      </c>
      <c r="X30" s="87">
        <f t="shared" si="2"/>
        <v>8568.34</v>
      </c>
      <c r="Y30" s="87">
        <f t="shared" si="2"/>
        <v>8568.34</v>
      </c>
      <c r="Z30" s="87">
        <f t="shared" si="2"/>
        <v>3528.1400000000003</v>
      </c>
      <c r="AD30" s="169">
        <f>SUMIF(Summary!A:A,'8) EYB - 2, 3&amp;4 YO'!A30,Summary!K:K)-N30</f>
        <v>0</v>
      </c>
    </row>
    <row r="31" spans="1:30" ht="15" x14ac:dyDescent="0.25">
      <c r="A31" s="7">
        <v>3075203</v>
      </c>
      <c r="B31" s="37" t="s">
        <v>67</v>
      </c>
      <c r="C31" s="175">
        <v>100</v>
      </c>
      <c r="D31" s="175">
        <v>94</v>
      </c>
      <c r="E31" s="174" t="s">
        <v>470</v>
      </c>
      <c r="F31" s="175">
        <v>64</v>
      </c>
      <c r="G31" s="174" t="s">
        <v>470</v>
      </c>
      <c r="H31" s="175">
        <v>80</v>
      </c>
      <c r="I31" s="174" t="s">
        <v>470</v>
      </c>
      <c r="J31" s="174">
        <f t="shared" si="0"/>
        <v>78.526315789473685</v>
      </c>
      <c r="K31" s="168">
        <f t="shared" si="1"/>
        <v>219324</v>
      </c>
      <c r="L31" s="168">
        <v>6451</v>
      </c>
      <c r="M31" s="168"/>
      <c r="N31" s="168">
        <f t="shared" si="3"/>
        <v>225775</v>
      </c>
      <c r="O31" s="87">
        <f t="shared" si="4"/>
        <v>25964.125</v>
      </c>
      <c r="P31" s="87">
        <f t="shared" si="2"/>
        <v>19190.875</v>
      </c>
      <c r="Q31" s="87">
        <f t="shared" si="2"/>
        <v>19190.875</v>
      </c>
      <c r="R31" s="87">
        <f t="shared" si="2"/>
        <v>19190.875</v>
      </c>
      <c r="S31" s="87">
        <f t="shared" si="2"/>
        <v>19190.875</v>
      </c>
      <c r="T31" s="87">
        <f t="shared" si="2"/>
        <v>19190.875</v>
      </c>
      <c r="U31" s="87">
        <f t="shared" si="2"/>
        <v>19190.875</v>
      </c>
      <c r="V31" s="87">
        <f t="shared" si="2"/>
        <v>19190.875</v>
      </c>
      <c r="W31" s="87">
        <f t="shared" si="2"/>
        <v>19190.875</v>
      </c>
      <c r="X31" s="87">
        <f t="shared" si="2"/>
        <v>19190.875</v>
      </c>
      <c r="Y31" s="87">
        <f t="shared" si="2"/>
        <v>19190.875</v>
      </c>
      <c r="Z31" s="87">
        <f t="shared" si="2"/>
        <v>7902.1250000000009</v>
      </c>
      <c r="AD31" s="169">
        <f>SUMIF(Summary!A:A,'8) EYB - 2, 3&amp;4 YO'!A31,Summary!K:K)-N31</f>
        <v>0</v>
      </c>
    </row>
    <row r="32" spans="1:30" ht="15" x14ac:dyDescent="0.25">
      <c r="A32" s="7">
        <v>3072092</v>
      </c>
      <c r="B32" s="37" t="s">
        <v>19</v>
      </c>
      <c r="C32" s="175">
        <v>60</v>
      </c>
      <c r="D32" s="175">
        <v>53</v>
      </c>
      <c r="E32" s="174" t="s">
        <v>470</v>
      </c>
      <c r="F32" s="175">
        <v>36</v>
      </c>
      <c r="G32" s="174" t="s">
        <v>470</v>
      </c>
      <c r="H32" s="175">
        <v>46</v>
      </c>
      <c r="I32" s="174" t="s">
        <v>470</v>
      </c>
      <c r="J32" s="174">
        <f t="shared" si="0"/>
        <v>44.526315789473685</v>
      </c>
      <c r="K32" s="168">
        <f t="shared" si="1"/>
        <v>124361.99999999999</v>
      </c>
      <c r="L32" s="168">
        <v>1634</v>
      </c>
      <c r="M32" s="168"/>
      <c r="N32" s="168">
        <f t="shared" si="3"/>
        <v>125995.99999999999</v>
      </c>
      <c r="O32" s="87">
        <f t="shared" si="4"/>
        <v>14489.539999999999</v>
      </c>
      <c r="P32" s="87">
        <f t="shared" si="2"/>
        <v>10709.66</v>
      </c>
      <c r="Q32" s="87">
        <f t="shared" si="2"/>
        <v>10709.66</v>
      </c>
      <c r="R32" s="87">
        <f t="shared" si="2"/>
        <v>10709.66</v>
      </c>
      <c r="S32" s="87">
        <f t="shared" si="2"/>
        <v>10709.66</v>
      </c>
      <c r="T32" s="87">
        <f t="shared" si="2"/>
        <v>10709.66</v>
      </c>
      <c r="U32" s="87">
        <f t="shared" si="2"/>
        <v>10709.66</v>
      </c>
      <c r="V32" s="87">
        <f t="shared" si="2"/>
        <v>10709.66</v>
      </c>
      <c r="W32" s="87">
        <f t="shared" si="2"/>
        <v>10709.66</v>
      </c>
      <c r="X32" s="87">
        <f t="shared" si="2"/>
        <v>10709.66</v>
      </c>
      <c r="Y32" s="87">
        <f t="shared" si="2"/>
        <v>10709.66</v>
      </c>
      <c r="Z32" s="87">
        <f t="shared" si="2"/>
        <v>4409.8599999999997</v>
      </c>
      <c r="AD32" s="169">
        <f>SUMIF(Summary!A:A,'8) EYB - 2, 3&amp;4 YO'!A32,Summary!K:K)-N32</f>
        <v>0</v>
      </c>
    </row>
    <row r="33" spans="1:30" ht="15" x14ac:dyDescent="0.25">
      <c r="A33" s="7">
        <v>3072094</v>
      </c>
      <c r="B33" s="37" t="s">
        <v>20</v>
      </c>
      <c r="C33" s="175">
        <v>50</v>
      </c>
      <c r="D33" s="175">
        <v>44</v>
      </c>
      <c r="E33" s="174" t="s">
        <v>470</v>
      </c>
      <c r="F33" s="175">
        <v>32</v>
      </c>
      <c r="G33" s="174" t="s">
        <v>470</v>
      </c>
      <c r="H33" s="175">
        <v>35</v>
      </c>
      <c r="I33" s="174" t="s">
        <v>470</v>
      </c>
      <c r="J33" s="174">
        <f t="shared" si="0"/>
        <v>36.736842105263158</v>
      </c>
      <c r="K33" s="168">
        <f t="shared" si="1"/>
        <v>102606</v>
      </c>
      <c r="L33" s="168">
        <v>4994</v>
      </c>
      <c r="M33" s="168"/>
      <c r="N33" s="168">
        <f t="shared" si="3"/>
        <v>107600</v>
      </c>
      <c r="O33" s="87">
        <f t="shared" si="4"/>
        <v>12374</v>
      </c>
      <c r="P33" s="87">
        <f t="shared" si="2"/>
        <v>9146</v>
      </c>
      <c r="Q33" s="87">
        <f t="shared" si="2"/>
        <v>9146</v>
      </c>
      <c r="R33" s="87">
        <f t="shared" si="2"/>
        <v>9146</v>
      </c>
      <c r="S33" s="87">
        <f t="shared" si="2"/>
        <v>9146</v>
      </c>
      <c r="T33" s="87">
        <f t="shared" si="2"/>
        <v>9146</v>
      </c>
      <c r="U33" s="87">
        <f t="shared" si="2"/>
        <v>9146</v>
      </c>
      <c r="V33" s="87">
        <f t="shared" si="2"/>
        <v>9146</v>
      </c>
      <c r="W33" s="87">
        <f t="shared" si="2"/>
        <v>9146</v>
      </c>
      <c r="X33" s="87">
        <f t="shared" si="2"/>
        <v>9146</v>
      </c>
      <c r="Y33" s="87">
        <f t="shared" si="2"/>
        <v>9146</v>
      </c>
      <c r="Z33" s="87">
        <f t="shared" si="2"/>
        <v>3766.0000000000005</v>
      </c>
      <c r="AD33" s="169">
        <f>SUMIF(Summary!A:A,'8) EYB - 2, 3&amp;4 YO'!A33,Summary!K:K)-N33</f>
        <v>0</v>
      </c>
    </row>
    <row r="34" spans="1:30" ht="15" x14ac:dyDescent="0.25">
      <c r="A34" s="7">
        <v>3072166</v>
      </c>
      <c r="B34" s="37" t="s">
        <v>531</v>
      </c>
      <c r="C34" s="175">
        <v>100</v>
      </c>
      <c r="D34" s="175">
        <v>100</v>
      </c>
      <c r="E34" s="174" t="s">
        <v>470</v>
      </c>
      <c r="F34" s="175">
        <v>79</v>
      </c>
      <c r="G34" s="174" t="s">
        <v>470</v>
      </c>
      <c r="H34" s="175">
        <v>89</v>
      </c>
      <c r="I34" s="174" t="s">
        <v>470</v>
      </c>
      <c r="J34" s="174">
        <f t="shared" si="0"/>
        <v>88.78947368421052</v>
      </c>
      <c r="K34" s="168">
        <f t="shared" si="1"/>
        <v>247988.99999999994</v>
      </c>
      <c r="L34" s="168">
        <v>9811</v>
      </c>
      <c r="M34" s="168"/>
      <c r="N34" s="168">
        <f t="shared" si="3"/>
        <v>257799.99999999994</v>
      </c>
      <c r="O34" s="87">
        <f t="shared" si="4"/>
        <v>29646.999999999996</v>
      </c>
      <c r="P34" s="87">
        <f t="shared" si="2"/>
        <v>21912.999999999996</v>
      </c>
      <c r="Q34" s="87">
        <f t="shared" si="2"/>
        <v>21912.999999999996</v>
      </c>
      <c r="R34" s="87">
        <f t="shared" si="2"/>
        <v>21912.999999999996</v>
      </c>
      <c r="S34" s="87">
        <f t="shared" si="2"/>
        <v>21912.999999999996</v>
      </c>
      <c r="T34" s="87">
        <f t="shared" si="2"/>
        <v>21912.999999999996</v>
      </c>
      <c r="U34" s="87">
        <f t="shared" si="2"/>
        <v>21912.999999999996</v>
      </c>
      <c r="V34" s="87">
        <f t="shared" si="2"/>
        <v>21912.999999999996</v>
      </c>
      <c r="W34" s="87">
        <f t="shared" si="2"/>
        <v>21912.999999999996</v>
      </c>
      <c r="X34" s="87">
        <f t="shared" si="2"/>
        <v>21912.999999999996</v>
      </c>
      <c r="Y34" s="87">
        <f t="shared" si="2"/>
        <v>21912.999999999996</v>
      </c>
      <c r="Z34" s="87">
        <f t="shared" si="2"/>
        <v>9022.9999999999982</v>
      </c>
      <c r="AD34" s="169">
        <f>SUMIF(Summary!A:A,'8) EYB - 2, 3&amp;4 YO'!A34,Summary!K:K)-N34</f>
        <v>0</v>
      </c>
    </row>
    <row r="35" spans="1:30" ht="15" x14ac:dyDescent="0.25">
      <c r="A35" s="7">
        <v>3072022</v>
      </c>
      <c r="B35" s="37" t="s">
        <v>9</v>
      </c>
      <c r="C35" s="175">
        <v>50</v>
      </c>
      <c r="D35" s="175">
        <v>36</v>
      </c>
      <c r="E35" s="174" t="s">
        <v>470</v>
      </c>
      <c r="F35" s="175">
        <v>29</v>
      </c>
      <c r="G35" s="174" t="s">
        <v>470</v>
      </c>
      <c r="H35" s="175">
        <v>31</v>
      </c>
      <c r="I35" s="174" t="s">
        <v>470</v>
      </c>
      <c r="J35" s="174">
        <f t="shared" si="0"/>
        <v>31.842105263157894</v>
      </c>
      <c r="K35" s="168">
        <f t="shared" si="1"/>
        <v>88934.999999999985</v>
      </c>
      <c r="L35" s="168">
        <v>2455</v>
      </c>
      <c r="M35" s="168"/>
      <c r="N35" s="168">
        <f t="shared" si="3"/>
        <v>91389.999999999985</v>
      </c>
      <c r="O35" s="87">
        <f t="shared" si="4"/>
        <v>10509.849999999999</v>
      </c>
      <c r="P35" s="87">
        <f t="shared" si="4"/>
        <v>7768.15</v>
      </c>
      <c r="Q35" s="87">
        <f t="shared" si="4"/>
        <v>7768.15</v>
      </c>
      <c r="R35" s="87">
        <f t="shared" si="4"/>
        <v>7768.15</v>
      </c>
      <c r="S35" s="87">
        <f t="shared" si="4"/>
        <v>7768.15</v>
      </c>
      <c r="T35" s="87">
        <f t="shared" si="4"/>
        <v>7768.15</v>
      </c>
      <c r="U35" s="87">
        <f t="shared" si="4"/>
        <v>7768.15</v>
      </c>
      <c r="V35" s="87">
        <f t="shared" si="4"/>
        <v>7768.15</v>
      </c>
      <c r="W35" s="87">
        <f t="shared" si="4"/>
        <v>7768.15</v>
      </c>
      <c r="X35" s="87">
        <f t="shared" si="4"/>
        <v>7768.15</v>
      </c>
      <c r="Y35" s="87">
        <f t="shared" si="4"/>
        <v>7768.15</v>
      </c>
      <c r="Z35" s="87">
        <f t="shared" si="4"/>
        <v>3198.6499999999996</v>
      </c>
      <c r="AD35" s="169">
        <f>SUMIF(Summary!A:A,'8) EYB - 2, 3&amp;4 YO'!A35,Summary!K:K)-N35</f>
        <v>0</v>
      </c>
    </row>
    <row r="36" spans="1:30" ht="15" x14ac:dyDescent="0.25">
      <c r="A36" s="7">
        <v>3073510</v>
      </c>
      <c r="B36" s="37" t="s">
        <v>532</v>
      </c>
      <c r="C36" s="175">
        <v>50</v>
      </c>
      <c r="D36" s="175">
        <v>47</v>
      </c>
      <c r="E36" s="174" t="s">
        <v>470</v>
      </c>
      <c r="F36" s="175">
        <v>51</v>
      </c>
      <c r="G36" s="174" t="s">
        <v>470</v>
      </c>
      <c r="H36" s="175">
        <v>51</v>
      </c>
      <c r="I36" s="174" t="s">
        <v>470</v>
      </c>
      <c r="J36" s="174">
        <f t="shared" si="0"/>
        <v>49.736842105263158</v>
      </c>
      <c r="K36" s="168">
        <f t="shared" si="1"/>
        <v>138914.99999999997</v>
      </c>
      <c r="L36" s="168">
        <v>637</v>
      </c>
      <c r="M36" s="168"/>
      <c r="N36" s="168">
        <f t="shared" si="3"/>
        <v>139551.99999999997</v>
      </c>
      <c r="O36" s="87">
        <f t="shared" ref="O36:Z51" si="5">$N36*O$17</f>
        <v>16048.479999999998</v>
      </c>
      <c r="P36" s="87">
        <f t="shared" si="5"/>
        <v>11861.919999999998</v>
      </c>
      <c r="Q36" s="87">
        <f t="shared" si="5"/>
        <v>11861.919999999998</v>
      </c>
      <c r="R36" s="87">
        <f t="shared" si="5"/>
        <v>11861.919999999998</v>
      </c>
      <c r="S36" s="87">
        <f t="shared" si="5"/>
        <v>11861.919999999998</v>
      </c>
      <c r="T36" s="87">
        <f t="shared" si="5"/>
        <v>11861.919999999998</v>
      </c>
      <c r="U36" s="87">
        <f t="shared" si="5"/>
        <v>11861.919999999998</v>
      </c>
      <c r="V36" s="87">
        <f t="shared" si="5"/>
        <v>11861.919999999998</v>
      </c>
      <c r="W36" s="87">
        <f t="shared" si="5"/>
        <v>11861.919999999998</v>
      </c>
      <c r="X36" s="87">
        <f t="shared" si="5"/>
        <v>11861.919999999998</v>
      </c>
      <c r="Y36" s="87">
        <f t="shared" si="5"/>
        <v>11861.919999999998</v>
      </c>
      <c r="Z36" s="87">
        <f t="shared" si="5"/>
        <v>4884.32</v>
      </c>
      <c r="AD36" s="169">
        <f>SUMIF(Summary!A:A,'8) EYB - 2, 3&amp;4 YO'!A36,Summary!K:K)-N36</f>
        <v>0</v>
      </c>
    </row>
    <row r="37" spans="1:30" ht="15" x14ac:dyDescent="0.25">
      <c r="A37" s="7">
        <v>3072180</v>
      </c>
      <c r="B37" s="37" t="s">
        <v>533</v>
      </c>
      <c r="C37" s="175">
        <v>100</v>
      </c>
      <c r="D37" s="175">
        <v>97</v>
      </c>
      <c r="E37" s="174" t="s">
        <v>470</v>
      </c>
      <c r="F37" s="175">
        <v>81</v>
      </c>
      <c r="G37" s="174" t="s">
        <v>470</v>
      </c>
      <c r="H37" s="175">
        <v>95</v>
      </c>
      <c r="I37" s="174" t="s">
        <v>470</v>
      </c>
      <c r="J37" s="174">
        <f t="shared" si="0"/>
        <v>90.473684210526315</v>
      </c>
      <c r="K37" s="168">
        <f t="shared" si="1"/>
        <v>252692.99999999997</v>
      </c>
      <c r="L37" s="168">
        <v>10263</v>
      </c>
      <c r="M37" s="168"/>
      <c r="N37" s="168">
        <f t="shared" si="3"/>
        <v>262956</v>
      </c>
      <c r="O37" s="87">
        <f t="shared" si="5"/>
        <v>30239.940000000002</v>
      </c>
      <c r="P37" s="87">
        <f t="shared" si="5"/>
        <v>22351.260000000002</v>
      </c>
      <c r="Q37" s="87">
        <f t="shared" si="5"/>
        <v>22351.260000000002</v>
      </c>
      <c r="R37" s="87">
        <f t="shared" si="5"/>
        <v>22351.260000000002</v>
      </c>
      <c r="S37" s="87">
        <f t="shared" si="5"/>
        <v>22351.260000000002</v>
      </c>
      <c r="T37" s="87">
        <f t="shared" si="5"/>
        <v>22351.260000000002</v>
      </c>
      <c r="U37" s="87">
        <f t="shared" si="5"/>
        <v>22351.260000000002</v>
      </c>
      <c r="V37" s="87">
        <f t="shared" si="5"/>
        <v>22351.260000000002</v>
      </c>
      <c r="W37" s="87">
        <f t="shared" si="5"/>
        <v>22351.260000000002</v>
      </c>
      <c r="X37" s="87">
        <f t="shared" si="5"/>
        <v>22351.260000000002</v>
      </c>
      <c r="Y37" s="87">
        <f t="shared" si="5"/>
        <v>22351.260000000002</v>
      </c>
      <c r="Z37" s="87">
        <f t="shared" si="5"/>
        <v>9203.4600000000009</v>
      </c>
      <c r="AD37" s="169">
        <f>SUMIF(Summary!A:A,'8) EYB - 2, 3&amp;4 YO'!A37,Summary!K:K)-N37</f>
        <v>0</v>
      </c>
    </row>
    <row r="38" spans="1:30" ht="15" x14ac:dyDescent="0.25">
      <c r="A38" s="7">
        <v>3072167</v>
      </c>
      <c r="B38" s="37" t="s">
        <v>34</v>
      </c>
      <c r="C38" s="175">
        <v>100</v>
      </c>
      <c r="D38" s="175">
        <v>99</v>
      </c>
      <c r="E38" s="174" t="s">
        <v>470</v>
      </c>
      <c r="F38" s="175">
        <v>73</v>
      </c>
      <c r="G38" s="174" t="s">
        <v>470</v>
      </c>
      <c r="H38" s="175">
        <v>84</v>
      </c>
      <c r="I38" s="174" t="s">
        <v>470</v>
      </c>
      <c r="J38" s="174">
        <f t="shared" si="0"/>
        <v>84.684210526315795</v>
      </c>
      <c r="K38" s="168">
        <f t="shared" si="1"/>
        <v>236523</v>
      </c>
      <c r="L38" s="168">
        <v>2363</v>
      </c>
      <c r="M38" s="168"/>
      <c r="N38" s="168">
        <f t="shared" si="3"/>
        <v>238886</v>
      </c>
      <c r="O38" s="87">
        <f t="shared" si="5"/>
        <v>27471.89</v>
      </c>
      <c r="P38" s="87">
        <f t="shared" si="5"/>
        <v>20305.310000000001</v>
      </c>
      <c r="Q38" s="87">
        <f t="shared" si="5"/>
        <v>20305.310000000001</v>
      </c>
      <c r="R38" s="87">
        <f t="shared" si="5"/>
        <v>20305.310000000001</v>
      </c>
      <c r="S38" s="87">
        <f t="shared" si="5"/>
        <v>20305.310000000001</v>
      </c>
      <c r="T38" s="87">
        <f t="shared" si="5"/>
        <v>20305.310000000001</v>
      </c>
      <c r="U38" s="87">
        <f t="shared" si="5"/>
        <v>20305.310000000001</v>
      </c>
      <c r="V38" s="87">
        <f t="shared" si="5"/>
        <v>20305.310000000001</v>
      </c>
      <c r="W38" s="87">
        <f t="shared" si="5"/>
        <v>20305.310000000001</v>
      </c>
      <c r="X38" s="87">
        <f t="shared" si="5"/>
        <v>20305.310000000001</v>
      </c>
      <c r="Y38" s="87">
        <f t="shared" si="5"/>
        <v>20305.310000000001</v>
      </c>
      <c r="Z38" s="87">
        <f t="shared" si="5"/>
        <v>8361.01</v>
      </c>
      <c r="AD38" s="169">
        <f>SUMIF(Summary!A:A,'8) EYB - 2, 3&amp;4 YO'!A38,Summary!K:K)-N38</f>
        <v>0</v>
      </c>
    </row>
    <row r="39" spans="1:30" ht="15" x14ac:dyDescent="0.25">
      <c r="A39" s="7">
        <v>3072168</v>
      </c>
      <c r="B39" s="37" t="s">
        <v>35</v>
      </c>
      <c r="C39" s="175">
        <v>100</v>
      </c>
      <c r="D39" s="175">
        <v>117</v>
      </c>
      <c r="E39" s="174" t="s">
        <v>470</v>
      </c>
      <c r="F39" s="175">
        <v>97</v>
      </c>
      <c r="G39" s="174" t="s">
        <v>470</v>
      </c>
      <c r="H39" s="175">
        <v>117</v>
      </c>
      <c r="I39" s="174" t="s">
        <v>470</v>
      </c>
      <c r="J39" s="174">
        <f t="shared" si="0"/>
        <v>109.63157894736842</v>
      </c>
      <c r="K39" s="168">
        <f t="shared" si="1"/>
        <v>306201</v>
      </c>
      <c r="L39" s="168">
        <v>4725</v>
      </c>
      <c r="M39" s="168"/>
      <c r="N39" s="168">
        <f t="shared" si="3"/>
        <v>310926</v>
      </c>
      <c r="O39" s="87">
        <f t="shared" si="5"/>
        <v>35756.49</v>
      </c>
      <c r="P39" s="87">
        <f t="shared" si="5"/>
        <v>26428.710000000003</v>
      </c>
      <c r="Q39" s="87">
        <f t="shared" si="5"/>
        <v>26428.710000000003</v>
      </c>
      <c r="R39" s="87">
        <f t="shared" si="5"/>
        <v>26428.710000000003</v>
      </c>
      <c r="S39" s="87">
        <f t="shared" si="5"/>
        <v>26428.710000000003</v>
      </c>
      <c r="T39" s="87">
        <f t="shared" si="5"/>
        <v>26428.710000000003</v>
      </c>
      <c r="U39" s="87">
        <f t="shared" si="5"/>
        <v>26428.710000000003</v>
      </c>
      <c r="V39" s="87">
        <f t="shared" si="5"/>
        <v>26428.710000000003</v>
      </c>
      <c r="W39" s="87">
        <f t="shared" si="5"/>
        <v>26428.710000000003</v>
      </c>
      <c r="X39" s="87">
        <f t="shared" si="5"/>
        <v>26428.710000000003</v>
      </c>
      <c r="Y39" s="87">
        <f t="shared" si="5"/>
        <v>26428.710000000003</v>
      </c>
      <c r="Z39" s="87">
        <f t="shared" si="5"/>
        <v>10882.410000000002</v>
      </c>
      <c r="AD39" s="169">
        <f>SUMIF(Summary!A:A,'8) EYB - 2, 3&amp;4 YO'!A39,Summary!K:K)-N39</f>
        <v>0</v>
      </c>
    </row>
    <row r="40" spans="1:30" ht="15" x14ac:dyDescent="0.25">
      <c r="A40" s="7">
        <v>3072187</v>
      </c>
      <c r="B40" s="37" t="s">
        <v>52</v>
      </c>
      <c r="C40" s="175">
        <v>60</v>
      </c>
      <c r="D40" s="175">
        <v>67</v>
      </c>
      <c r="E40" s="174" t="s">
        <v>470</v>
      </c>
      <c r="F40" s="175">
        <v>59</v>
      </c>
      <c r="G40" s="174" t="s">
        <v>470</v>
      </c>
      <c r="H40" s="175">
        <v>71</v>
      </c>
      <c r="I40" s="174" t="s">
        <v>470</v>
      </c>
      <c r="J40" s="174">
        <f t="shared" si="0"/>
        <v>65.315789473684205</v>
      </c>
      <c r="K40" s="168">
        <f t="shared" si="1"/>
        <v>182426.99999999994</v>
      </c>
      <c r="L40" s="168">
        <v>6635</v>
      </c>
      <c r="M40" s="168"/>
      <c r="N40" s="168">
        <f t="shared" si="3"/>
        <v>189061.99999999994</v>
      </c>
      <c r="O40" s="87">
        <f t="shared" si="5"/>
        <v>21742.129999999994</v>
      </c>
      <c r="P40" s="87">
        <f t="shared" si="5"/>
        <v>16070.269999999997</v>
      </c>
      <c r="Q40" s="87">
        <f t="shared" si="5"/>
        <v>16070.269999999997</v>
      </c>
      <c r="R40" s="87">
        <f t="shared" si="5"/>
        <v>16070.269999999997</v>
      </c>
      <c r="S40" s="87">
        <f t="shared" si="5"/>
        <v>16070.269999999997</v>
      </c>
      <c r="T40" s="87">
        <f t="shared" si="5"/>
        <v>16070.269999999997</v>
      </c>
      <c r="U40" s="87">
        <f t="shared" si="5"/>
        <v>16070.269999999997</v>
      </c>
      <c r="V40" s="87">
        <f t="shared" si="5"/>
        <v>16070.269999999997</v>
      </c>
      <c r="W40" s="87">
        <f t="shared" si="5"/>
        <v>16070.269999999997</v>
      </c>
      <c r="X40" s="87">
        <f t="shared" si="5"/>
        <v>16070.269999999997</v>
      </c>
      <c r="Y40" s="87">
        <f t="shared" si="5"/>
        <v>16070.269999999997</v>
      </c>
      <c r="Z40" s="87">
        <f t="shared" si="5"/>
        <v>6617.1699999999983</v>
      </c>
      <c r="AD40" s="169">
        <f>SUMIF(Summary!A:A,'8) EYB - 2, 3&amp;4 YO'!A40,Summary!K:K)-N40</f>
        <v>0</v>
      </c>
    </row>
    <row r="41" spans="1:30" ht="15" x14ac:dyDescent="0.25">
      <c r="A41" s="7">
        <v>3072169</v>
      </c>
      <c r="B41" s="37" t="s">
        <v>36</v>
      </c>
      <c r="C41" s="175">
        <v>50</v>
      </c>
      <c r="D41" s="175">
        <v>50</v>
      </c>
      <c r="E41" s="174" t="s">
        <v>470</v>
      </c>
      <c r="F41" s="175">
        <v>50</v>
      </c>
      <c r="G41" s="174" t="s">
        <v>470</v>
      </c>
      <c r="H41" s="175">
        <v>50</v>
      </c>
      <c r="I41" s="174" t="s">
        <v>470</v>
      </c>
      <c r="J41" s="174">
        <f t="shared" si="0"/>
        <v>50</v>
      </c>
      <c r="K41" s="168">
        <f t="shared" si="1"/>
        <v>139649.99999999997</v>
      </c>
      <c r="L41" s="168">
        <v>1089</v>
      </c>
      <c r="M41" s="168"/>
      <c r="N41" s="168">
        <f t="shared" si="3"/>
        <v>140738.99999999997</v>
      </c>
      <c r="O41" s="87">
        <f t="shared" si="5"/>
        <v>16184.984999999997</v>
      </c>
      <c r="P41" s="87">
        <f t="shared" si="5"/>
        <v>11962.814999999999</v>
      </c>
      <c r="Q41" s="87">
        <f t="shared" si="5"/>
        <v>11962.814999999999</v>
      </c>
      <c r="R41" s="87">
        <f t="shared" si="5"/>
        <v>11962.814999999999</v>
      </c>
      <c r="S41" s="87">
        <f t="shared" si="5"/>
        <v>11962.814999999999</v>
      </c>
      <c r="T41" s="87">
        <f t="shared" si="5"/>
        <v>11962.814999999999</v>
      </c>
      <c r="U41" s="87">
        <f t="shared" si="5"/>
        <v>11962.814999999999</v>
      </c>
      <c r="V41" s="87">
        <f t="shared" si="5"/>
        <v>11962.814999999999</v>
      </c>
      <c r="W41" s="87">
        <f t="shared" si="5"/>
        <v>11962.814999999999</v>
      </c>
      <c r="X41" s="87">
        <f t="shared" si="5"/>
        <v>11962.814999999999</v>
      </c>
      <c r="Y41" s="87">
        <f t="shared" si="5"/>
        <v>11962.814999999999</v>
      </c>
      <c r="Z41" s="87">
        <f t="shared" si="5"/>
        <v>4925.8649999999998</v>
      </c>
      <c r="AD41" s="169">
        <f>SUMIF(Summary!A:A,'8) EYB - 2, 3&amp;4 YO'!A41,Summary!K:K)-N41</f>
        <v>0</v>
      </c>
    </row>
    <row r="42" spans="1:30" ht="15" x14ac:dyDescent="0.25">
      <c r="A42" s="7">
        <v>3072150</v>
      </c>
      <c r="B42" s="37" t="s">
        <v>97</v>
      </c>
      <c r="C42" s="175">
        <v>100</v>
      </c>
      <c r="D42" s="175">
        <v>98</v>
      </c>
      <c r="E42" s="174" t="s">
        <v>470</v>
      </c>
      <c r="F42" s="175">
        <v>71</v>
      </c>
      <c r="G42" s="174" t="s">
        <v>470</v>
      </c>
      <c r="H42" s="175">
        <v>97</v>
      </c>
      <c r="I42" s="174" t="s">
        <v>470</v>
      </c>
      <c r="J42" s="174">
        <f t="shared" si="0"/>
        <v>87.736842105263165</v>
      </c>
      <c r="K42" s="168">
        <f t="shared" si="1"/>
        <v>245048.99999999997</v>
      </c>
      <c r="L42" s="168">
        <v>5546</v>
      </c>
      <c r="M42" s="168"/>
      <c r="N42" s="168">
        <f t="shared" si="3"/>
        <v>250594.99999999997</v>
      </c>
      <c r="O42" s="87">
        <f t="shared" si="5"/>
        <v>28818.424999999999</v>
      </c>
      <c r="P42" s="87">
        <f t="shared" si="5"/>
        <v>21300.575000000001</v>
      </c>
      <c r="Q42" s="87">
        <f t="shared" si="5"/>
        <v>21300.575000000001</v>
      </c>
      <c r="R42" s="87">
        <f t="shared" si="5"/>
        <v>21300.575000000001</v>
      </c>
      <c r="S42" s="87">
        <f t="shared" si="5"/>
        <v>21300.575000000001</v>
      </c>
      <c r="T42" s="87">
        <f t="shared" si="5"/>
        <v>21300.575000000001</v>
      </c>
      <c r="U42" s="87">
        <f t="shared" si="5"/>
        <v>21300.575000000001</v>
      </c>
      <c r="V42" s="87">
        <f t="shared" si="5"/>
        <v>21300.575000000001</v>
      </c>
      <c r="W42" s="87">
        <f t="shared" si="5"/>
        <v>21300.575000000001</v>
      </c>
      <c r="X42" s="87">
        <f t="shared" si="5"/>
        <v>21300.575000000001</v>
      </c>
      <c r="Y42" s="87">
        <f t="shared" si="5"/>
        <v>21300.575000000001</v>
      </c>
      <c r="Z42" s="87">
        <f t="shared" si="5"/>
        <v>8770.8249999999989</v>
      </c>
      <c r="AD42" s="169">
        <f>SUMIF(Summary!A:A,'8) EYB - 2, 3&amp;4 YO'!A42,Summary!K:K)-N42</f>
        <v>0</v>
      </c>
    </row>
    <row r="43" spans="1:30" ht="15" x14ac:dyDescent="0.25">
      <c r="A43" s="200">
        <v>3072010</v>
      </c>
      <c r="B43" s="201" t="s">
        <v>82</v>
      </c>
      <c r="C43" s="175">
        <v>50</v>
      </c>
      <c r="D43" s="175">
        <v>20</v>
      </c>
      <c r="E43" s="174" t="s">
        <v>470</v>
      </c>
      <c r="F43" s="175">
        <v>13</v>
      </c>
      <c r="G43" s="174" t="s">
        <v>470</v>
      </c>
      <c r="H43" s="175">
        <v>20</v>
      </c>
      <c r="I43" s="174" t="s">
        <v>470</v>
      </c>
      <c r="J43" s="174">
        <f t="shared" si="0"/>
        <v>17.421052631578949</v>
      </c>
      <c r="K43" s="168">
        <f t="shared" si="1"/>
        <v>48657</v>
      </c>
      <c r="L43" s="168">
        <v>1089</v>
      </c>
      <c r="M43" s="168"/>
      <c r="N43" s="168">
        <f t="shared" si="3"/>
        <v>49746</v>
      </c>
      <c r="O43" s="87">
        <f t="shared" si="5"/>
        <v>5720.79</v>
      </c>
      <c r="P43" s="87">
        <f t="shared" si="5"/>
        <v>4228.41</v>
      </c>
      <c r="Q43" s="87">
        <f t="shared" si="5"/>
        <v>4228.41</v>
      </c>
      <c r="R43" s="87">
        <f t="shared" si="5"/>
        <v>4228.41</v>
      </c>
      <c r="S43" s="87">
        <f t="shared" si="5"/>
        <v>4228.41</v>
      </c>
      <c r="T43" s="87">
        <f t="shared" si="5"/>
        <v>4228.41</v>
      </c>
      <c r="U43" s="87">
        <f t="shared" si="5"/>
        <v>4228.41</v>
      </c>
      <c r="V43" s="87">
        <f t="shared" si="5"/>
        <v>4228.41</v>
      </c>
      <c r="W43" s="87">
        <f t="shared" si="5"/>
        <v>4228.41</v>
      </c>
      <c r="X43" s="87">
        <f t="shared" si="5"/>
        <v>4228.41</v>
      </c>
      <c r="Y43" s="87">
        <f t="shared" si="5"/>
        <v>4228.41</v>
      </c>
      <c r="Z43" s="87">
        <f t="shared" si="5"/>
        <v>1741.1100000000001</v>
      </c>
      <c r="AD43" s="169">
        <f>SUMIF(Summary!A:A,'8) EYB - 2, 3&amp;4 YO'!A43,Summary!K:K)-N43</f>
        <v>0</v>
      </c>
    </row>
    <row r="44" spans="1:30" ht="15" x14ac:dyDescent="0.25">
      <c r="A44" s="7">
        <v>3072170</v>
      </c>
      <c r="B44" s="37" t="s">
        <v>153</v>
      </c>
      <c r="C44" s="175">
        <v>100</v>
      </c>
      <c r="D44" s="175">
        <v>99</v>
      </c>
      <c r="E44" s="174" t="s">
        <v>470</v>
      </c>
      <c r="F44" s="175">
        <v>56</v>
      </c>
      <c r="G44" s="174" t="s">
        <v>470</v>
      </c>
      <c r="H44" s="175">
        <v>67</v>
      </c>
      <c r="I44" s="174" t="s">
        <v>470</v>
      </c>
      <c r="J44" s="174">
        <f t="shared" si="0"/>
        <v>73.05263157894737</v>
      </c>
      <c r="K44" s="168">
        <f t="shared" si="1"/>
        <v>204036</v>
      </c>
      <c r="L44" s="168">
        <v>13531</v>
      </c>
      <c r="M44" s="168"/>
      <c r="N44" s="168">
        <f t="shared" si="3"/>
        <v>217567</v>
      </c>
      <c r="O44" s="87">
        <f t="shared" si="5"/>
        <v>25020.205000000002</v>
      </c>
      <c r="P44" s="87">
        <f t="shared" si="5"/>
        <v>18493.195</v>
      </c>
      <c r="Q44" s="87">
        <f t="shared" si="5"/>
        <v>18493.195</v>
      </c>
      <c r="R44" s="87">
        <f t="shared" si="5"/>
        <v>18493.195</v>
      </c>
      <c r="S44" s="87">
        <f t="shared" si="5"/>
        <v>18493.195</v>
      </c>
      <c r="T44" s="87">
        <f t="shared" si="5"/>
        <v>18493.195</v>
      </c>
      <c r="U44" s="87">
        <f t="shared" si="5"/>
        <v>18493.195</v>
      </c>
      <c r="V44" s="87">
        <f t="shared" si="5"/>
        <v>18493.195</v>
      </c>
      <c r="W44" s="87">
        <f t="shared" si="5"/>
        <v>18493.195</v>
      </c>
      <c r="X44" s="87">
        <f t="shared" si="5"/>
        <v>18493.195</v>
      </c>
      <c r="Y44" s="87">
        <f t="shared" si="5"/>
        <v>18493.195</v>
      </c>
      <c r="Z44" s="87">
        <f t="shared" si="5"/>
        <v>7614.8450000000012</v>
      </c>
      <c r="AD44" s="169">
        <f>SUMIF(Summary!A:A,'8) EYB - 2, 3&amp;4 YO'!A44,Summary!K:K)-N44</f>
        <v>0</v>
      </c>
    </row>
    <row r="45" spans="1:30" ht="15" x14ac:dyDescent="0.25">
      <c r="A45" s="7">
        <v>3072151</v>
      </c>
      <c r="B45" s="37" t="s">
        <v>25</v>
      </c>
      <c r="C45" s="175">
        <v>50</v>
      </c>
      <c r="D45" s="175">
        <v>72</v>
      </c>
      <c r="E45" s="174" t="s">
        <v>470</v>
      </c>
      <c r="F45" s="175">
        <v>52</v>
      </c>
      <c r="G45" s="174" t="s">
        <v>470</v>
      </c>
      <c r="H45" s="175">
        <v>52</v>
      </c>
      <c r="I45" s="174" t="s">
        <v>470</v>
      </c>
      <c r="J45" s="174">
        <f t="shared" si="0"/>
        <v>58.315789473684212</v>
      </c>
      <c r="K45" s="168">
        <f t="shared" si="1"/>
        <v>162876</v>
      </c>
      <c r="L45" s="168">
        <v>2907</v>
      </c>
      <c r="M45" s="168"/>
      <c r="N45" s="168">
        <f t="shared" si="3"/>
        <v>165783</v>
      </c>
      <c r="O45" s="87">
        <f t="shared" si="5"/>
        <v>19065.045000000002</v>
      </c>
      <c r="P45" s="87">
        <f t="shared" si="5"/>
        <v>14091.555</v>
      </c>
      <c r="Q45" s="87">
        <f t="shared" si="5"/>
        <v>14091.555</v>
      </c>
      <c r="R45" s="87">
        <f t="shared" si="5"/>
        <v>14091.555</v>
      </c>
      <c r="S45" s="87">
        <f t="shared" si="5"/>
        <v>14091.555</v>
      </c>
      <c r="T45" s="87">
        <f t="shared" si="5"/>
        <v>14091.555</v>
      </c>
      <c r="U45" s="87">
        <f t="shared" si="5"/>
        <v>14091.555</v>
      </c>
      <c r="V45" s="87">
        <f t="shared" si="5"/>
        <v>14091.555</v>
      </c>
      <c r="W45" s="87">
        <f t="shared" si="5"/>
        <v>14091.555</v>
      </c>
      <c r="X45" s="87">
        <f t="shared" si="5"/>
        <v>14091.555</v>
      </c>
      <c r="Y45" s="87">
        <f t="shared" si="5"/>
        <v>14091.555</v>
      </c>
      <c r="Z45" s="87">
        <f t="shared" si="5"/>
        <v>5802.4050000000007</v>
      </c>
      <c r="AD45" s="169">
        <f>SUMIF(Summary!A:A,'8) EYB - 2, 3&amp;4 YO'!A45,Summary!K:K)-N45</f>
        <v>0</v>
      </c>
    </row>
    <row r="46" spans="1:30" ht="15" x14ac:dyDescent="0.25">
      <c r="A46" s="7">
        <v>3072000</v>
      </c>
      <c r="B46" s="37" t="s">
        <v>154</v>
      </c>
      <c r="C46" s="175">
        <v>60</v>
      </c>
      <c r="D46" s="175">
        <v>52</v>
      </c>
      <c r="E46" s="174" t="s">
        <v>470</v>
      </c>
      <c r="F46" s="175">
        <v>43</v>
      </c>
      <c r="G46" s="174" t="s">
        <v>470</v>
      </c>
      <c r="H46" s="175">
        <v>43</v>
      </c>
      <c r="I46" s="174" t="s">
        <v>470</v>
      </c>
      <c r="J46" s="174">
        <f t="shared" si="0"/>
        <v>45.842105263157897</v>
      </c>
      <c r="K46" s="168">
        <f t="shared" si="1"/>
        <v>128036.99999999999</v>
      </c>
      <c r="L46" s="168">
        <v>637</v>
      </c>
      <c r="M46" s="168"/>
      <c r="N46" s="168">
        <f t="shared" si="3"/>
        <v>128673.99999999999</v>
      </c>
      <c r="O46" s="87">
        <f t="shared" si="5"/>
        <v>14797.509999999998</v>
      </c>
      <c r="P46" s="87">
        <f t="shared" si="5"/>
        <v>10937.289999999999</v>
      </c>
      <c r="Q46" s="87">
        <f t="shared" si="5"/>
        <v>10937.289999999999</v>
      </c>
      <c r="R46" s="87">
        <f t="shared" si="5"/>
        <v>10937.289999999999</v>
      </c>
      <c r="S46" s="87">
        <f t="shared" si="5"/>
        <v>10937.289999999999</v>
      </c>
      <c r="T46" s="87">
        <f t="shared" si="5"/>
        <v>10937.289999999999</v>
      </c>
      <c r="U46" s="87">
        <f t="shared" si="5"/>
        <v>10937.289999999999</v>
      </c>
      <c r="V46" s="87">
        <f t="shared" si="5"/>
        <v>10937.289999999999</v>
      </c>
      <c r="W46" s="87">
        <f t="shared" si="5"/>
        <v>10937.289999999999</v>
      </c>
      <c r="X46" s="87">
        <f t="shared" si="5"/>
        <v>10937.289999999999</v>
      </c>
      <c r="Y46" s="87">
        <f t="shared" si="5"/>
        <v>10937.289999999999</v>
      </c>
      <c r="Z46" s="87">
        <f t="shared" si="5"/>
        <v>4503.59</v>
      </c>
      <c r="AD46" s="169">
        <f>SUMIF(Summary!A:A,'8) EYB - 2, 3&amp;4 YO'!A46,Summary!K:K)-N46</f>
        <v>0</v>
      </c>
    </row>
    <row r="47" spans="1:30" ht="15" x14ac:dyDescent="0.25">
      <c r="A47" s="7">
        <v>3072171</v>
      </c>
      <c r="B47" s="37" t="s">
        <v>38</v>
      </c>
      <c r="C47" s="175">
        <v>100</v>
      </c>
      <c r="D47" s="175">
        <v>100</v>
      </c>
      <c r="E47" s="174" t="s">
        <v>470</v>
      </c>
      <c r="F47" s="175">
        <v>98</v>
      </c>
      <c r="G47" s="174" t="s">
        <v>470</v>
      </c>
      <c r="H47" s="175">
        <v>100</v>
      </c>
      <c r="I47" s="174" t="s">
        <v>470</v>
      </c>
      <c r="J47" s="174">
        <f t="shared" si="0"/>
        <v>99.263157894736835</v>
      </c>
      <c r="K47" s="168">
        <f t="shared" si="1"/>
        <v>277241.99999999994</v>
      </c>
      <c r="L47" s="168">
        <v>2455</v>
      </c>
      <c r="M47" s="168"/>
      <c r="N47" s="168">
        <f t="shared" si="3"/>
        <v>279696.99999999994</v>
      </c>
      <c r="O47" s="87">
        <f t="shared" si="5"/>
        <v>32165.154999999995</v>
      </c>
      <c r="P47" s="87">
        <f t="shared" si="5"/>
        <v>23774.244999999995</v>
      </c>
      <c r="Q47" s="87">
        <f t="shared" si="5"/>
        <v>23774.244999999995</v>
      </c>
      <c r="R47" s="87">
        <f t="shared" si="5"/>
        <v>23774.244999999995</v>
      </c>
      <c r="S47" s="87">
        <f t="shared" si="5"/>
        <v>23774.244999999995</v>
      </c>
      <c r="T47" s="87">
        <f t="shared" si="5"/>
        <v>23774.244999999995</v>
      </c>
      <c r="U47" s="87">
        <f t="shared" si="5"/>
        <v>23774.244999999995</v>
      </c>
      <c r="V47" s="87">
        <f t="shared" si="5"/>
        <v>23774.244999999995</v>
      </c>
      <c r="W47" s="87">
        <f t="shared" si="5"/>
        <v>23774.244999999995</v>
      </c>
      <c r="X47" s="87">
        <f t="shared" si="5"/>
        <v>23774.244999999995</v>
      </c>
      <c r="Y47" s="87">
        <f t="shared" si="5"/>
        <v>23774.244999999995</v>
      </c>
      <c r="Z47" s="87">
        <f t="shared" si="5"/>
        <v>9789.3949999999986</v>
      </c>
      <c r="AD47" s="169">
        <f>SUMIF(Summary!A:A,'8) EYB - 2, 3&amp;4 YO'!A47,Summary!K:K)-N47</f>
        <v>0</v>
      </c>
    </row>
    <row r="48" spans="1:30" ht="15" x14ac:dyDescent="0.25">
      <c r="A48" s="7">
        <v>3072153</v>
      </c>
      <c r="B48" s="37" t="s">
        <v>26</v>
      </c>
      <c r="C48" s="175">
        <v>50</v>
      </c>
      <c r="D48" s="175">
        <v>49</v>
      </c>
      <c r="E48" s="174" t="s">
        <v>470</v>
      </c>
      <c r="F48" s="175">
        <v>27</v>
      </c>
      <c r="G48" s="174" t="s">
        <v>470</v>
      </c>
      <c r="H48" s="175">
        <v>39</v>
      </c>
      <c r="I48" s="174" t="s">
        <v>470</v>
      </c>
      <c r="J48" s="174">
        <f t="shared" si="0"/>
        <v>37.736842105263158</v>
      </c>
      <c r="K48" s="168">
        <f t="shared" si="1"/>
        <v>105398.99999999999</v>
      </c>
      <c r="L48" s="168">
        <v>6267</v>
      </c>
      <c r="M48" s="168"/>
      <c r="N48" s="168">
        <f t="shared" si="3"/>
        <v>111665.99999999999</v>
      </c>
      <c r="O48" s="87">
        <f t="shared" si="5"/>
        <v>12841.589999999998</v>
      </c>
      <c r="P48" s="87">
        <f t="shared" si="5"/>
        <v>9491.6099999999988</v>
      </c>
      <c r="Q48" s="87">
        <f t="shared" si="5"/>
        <v>9491.6099999999988</v>
      </c>
      <c r="R48" s="87">
        <f t="shared" si="5"/>
        <v>9491.6099999999988</v>
      </c>
      <c r="S48" s="87">
        <f t="shared" si="5"/>
        <v>9491.6099999999988</v>
      </c>
      <c r="T48" s="87">
        <f t="shared" si="5"/>
        <v>9491.6099999999988</v>
      </c>
      <c r="U48" s="87">
        <f t="shared" si="5"/>
        <v>9491.6099999999988</v>
      </c>
      <c r="V48" s="87">
        <f t="shared" si="5"/>
        <v>9491.6099999999988</v>
      </c>
      <c r="W48" s="87">
        <f t="shared" si="5"/>
        <v>9491.6099999999988</v>
      </c>
      <c r="X48" s="87">
        <f t="shared" si="5"/>
        <v>9491.6099999999988</v>
      </c>
      <c r="Y48" s="87">
        <f t="shared" si="5"/>
        <v>9491.6099999999988</v>
      </c>
      <c r="Z48" s="87">
        <f t="shared" si="5"/>
        <v>3908.31</v>
      </c>
      <c r="AD48" s="169">
        <f>SUMIF(Summary!A:A,'8) EYB - 2, 3&amp;4 YO'!A48,Summary!K:K)-N48</f>
        <v>0</v>
      </c>
    </row>
    <row r="49" spans="1:30" ht="15" x14ac:dyDescent="0.25">
      <c r="A49" s="7">
        <v>3073512</v>
      </c>
      <c r="B49" s="37" t="s">
        <v>155</v>
      </c>
      <c r="C49" s="175">
        <v>50</v>
      </c>
      <c r="D49" s="175">
        <v>50</v>
      </c>
      <c r="E49" s="174" t="s">
        <v>470</v>
      </c>
      <c r="F49" s="175">
        <v>50</v>
      </c>
      <c r="G49" s="174" t="s">
        <v>470</v>
      </c>
      <c r="H49" s="175">
        <v>51</v>
      </c>
      <c r="I49" s="174" t="s">
        <v>470</v>
      </c>
      <c r="J49" s="174">
        <f t="shared" si="0"/>
        <v>50.315789473684212</v>
      </c>
      <c r="K49" s="168">
        <f t="shared" si="1"/>
        <v>140532</v>
      </c>
      <c r="L49" s="168">
        <v>0</v>
      </c>
      <c r="M49" s="168"/>
      <c r="N49" s="168">
        <f t="shared" si="3"/>
        <v>140532</v>
      </c>
      <c r="O49" s="87">
        <f t="shared" si="5"/>
        <v>16161.18</v>
      </c>
      <c r="P49" s="87">
        <f t="shared" si="5"/>
        <v>11945.220000000001</v>
      </c>
      <c r="Q49" s="87">
        <f t="shared" si="5"/>
        <v>11945.220000000001</v>
      </c>
      <c r="R49" s="87">
        <f t="shared" si="5"/>
        <v>11945.220000000001</v>
      </c>
      <c r="S49" s="87">
        <f t="shared" si="5"/>
        <v>11945.220000000001</v>
      </c>
      <c r="T49" s="87">
        <f t="shared" si="5"/>
        <v>11945.220000000001</v>
      </c>
      <c r="U49" s="87">
        <f t="shared" si="5"/>
        <v>11945.220000000001</v>
      </c>
      <c r="V49" s="87">
        <f t="shared" si="5"/>
        <v>11945.220000000001</v>
      </c>
      <c r="W49" s="87">
        <f t="shared" si="5"/>
        <v>11945.220000000001</v>
      </c>
      <c r="X49" s="87">
        <f t="shared" si="5"/>
        <v>11945.220000000001</v>
      </c>
      <c r="Y49" s="87">
        <f t="shared" si="5"/>
        <v>11945.220000000001</v>
      </c>
      <c r="Z49" s="87">
        <f t="shared" si="5"/>
        <v>4918.6200000000008</v>
      </c>
      <c r="AD49" s="169">
        <f>SUMIF(Summary!A:A,'8) EYB - 2, 3&amp;4 YO'!A49,Summary!K:K)-N49</f>
        <v>0</v>
      </c>
    </row>
    <row r="50" spans="1:30" ht="15" x14ac:dyDescent="0.25">
      <c r="A50" s="7">
        <v>3072173</v>
      </c>
      <c r="B50" s="37" t="s">
        <v>40</v>
      </c>
      <c r="C50" s="175">
        <v>50</v>
      </c>
      <c r="D50" s="175">
        <v>67</v>
      </c>
      <c r="E50" s="174" t="s">
        <v>470</v>
      </c>
      <c r="F50" s="175">
        <v>43</v>
      </c>
      <c r="G50" s="174" t="s">
        <v>470</v>
      </c>
      <c r="H50" s="175">
        <v>66</v>
      </c>
      <c r="I50" s="174" t="s">
        <v>470</v>
      </c>
      <c r="J50" s="174">
        <f t="shared" si="0"/>
        <v>57.842105263157897</v>
      </c>
      <c r="K50" s="168">
        <f t="shared" si="1"/>
        <v>161553</v>
      </c>
      <c r="L50" s="168">
        <v>8630</v>
      </c>
      <c r="M50" s="168"/>
      <c r="N50" s="168">
        <f t="shared" si="3"/>
        <v>170183</v>
      </c>
      <c r="O50" s="87">
        <f t="shared" si="5"/>
        <v>19571.045000000002</v>
      </c>
      <c r="P50" s="87">
        <f t="shared" si="5"/>
        <v>14465.555</v>
      </c>
      <c r="Q50" s="87">
        <f t="shared" si="5"/>
        <v>14465.555</v>
      </c>
      <c r="R50" s="87">
        <f t="shared" si="5"/>
        <v>14465.555</v>
      </c>
      <c r="S50" s="87">
        <f t="shared" si="5"/>
        <v>14465.555</v>
      </c>
      <c r="T50" s="87">
        <f t="shared" si="5"/>
        <v>14465.555</v>
      </c>
      <c r="U50" s="87">
        <f t="shared" si="5"/>
        <v>14465.555</v>
      </c>
      <c r="V50" s="87">
        <f t="shared" si="5"/>
        <v>14465.555</v>
      </c>
      <c r="W50" s="87">
        <f t="shared" si="5"/>
        <v>14465.555</v>
      </c>
      <c r="X50" s="87">
        <f t="shared" si="5"/>
        <v>14465.555</v>
      </c>
      <c r="Y50" s="87">
        <f t="shared" si="5"/>
        <v>14465.555</v>
      </c>
      <c r="Z50" s="87">
        <f t="shared" si="5"/>
        <v>5956.4050000000007</v>
      </c>
      <c r="AD50" s="169">
        <f>SUMIF(Summary!A:A,'8) EYB - 2, 3&amp;4 YO'!A50,Summary!K:K)-N50</f>
        <v>0</v>
      </c>
    </row>
    <row r="51" spans="1:30" ht="15" x14ac:dyDescent="0.25">
      <c r="A51" s="7">
        <v>3072174</v>
      </c>
      <c r="B51" s="37" t="s">
        <v>41</v>
      </c>
      <c r="C51" s="175">
        <v>78</v>
      </c>
      <c r="D51" s="175">
        <v>76</v>
      </c>
      <c r="E51" s="174" t="s">
        <v>470</v>
      </c>
      <c r="F51" s="175">
        <v>63</v>
      </c>
      <c r="G51" s="174" t="s">
        <v>470</v>
      </c>
      <c r="H51" s="175">
        <v>72</v>
      </c>
      <c r="I51" s="174" t="s">
        <v>470</v>
      </c>
      <c r="J51" s="174">
        <f t="shared" ref="J51:J85" si="6">(D51*$M$11+F51*$L$11+H51*$N$11)/38</f>
        <v>69.94736842105263</v>
      </c>
      <c r="K51" s="168">
        <f t="shared" ref="K51:K82" si="7">($C$11+$C$13)*J51*15*38</f>
        <v>195362.99999999997</v>
      </c>
      <c r="L51" s="168">
        <v>2271</v>
      </c>
      <c r="M51" s="168"/>
      <c r="N51" s="168">
        <f t="shared" si="3"/>
        <v>197633.99999999997</v>
      </c>
      <c r="O51" s="87">
        <f t="shared" si="5"/>
        <v>22727.909999999996</v>
      </c>
      <c r="P51" s="87">
        <f t="shared" si="5"/>
        <v>16798.89</v>
      </c>
      <c r="Q51" s="87">
        <f t="shared" si="5"/>
        <v>16798.89</v>
      </c>
      <c r="R51" s="87">
        <f t="shared" si="5"/>
        <v>16798.89</v>
      </c>
      <c r="S51" s="87">
        <f t="shared" si="5"/>
        <v>16798.89</v>
      </c>
      <c r="T51" s="87">
        <f t="shared" si="5"/>
        <v>16798.89</v>
      </c>
      <c r="U51" s="87">
        <f t="shared" si="5"/>
        <v>16798.89</v>
      </c>
      <c r="V51" s="87">
        <f t="shared" si="5"/>
        <v>16798.89</v>
      </c>
      <c r="W51" s="87">
        <f t="shared" si="5"/>
        <v>16798.89</v>
      </c>
      <c r="X51" s="87">
        <f t="shared" si="5"/>
        <v>16798.89</v>
      </c>
      <c r="Y51" s="87">
        <f t="shared" si="5"/>
        <v>16798.89</v>
      </c>
      <c r="Z51" s="87">
        <f t="shared" si="5"/>
        <v>6917.19</v>
      </c>
      <c r="AD51" s="169">
        <f>SUMIF(Summary!A:A,'8) EYB - 2, 3&amp;4 YO'!A51,Summary!K:K)-N51</f>
        <v>0</v>
      </c>
    </row>
    <row r="52" spans="1:30" ht="15" x14ac:dyDescent="0.25">
      <c r="A52" s="7">
        <v>3072076</v>
      </c>
      <c r="B52" s="37" t="s">
        <v>16</v>
      </c>
      <c r="C52" s="175">
        <v>50</v>
      </c>
      <c r="D52" s="175">
        <v>46</v>
      </c>
      <c r="E52" s="174" t="s">
        <v>470</v>
      </c>
      <c r="F52" s="175">
        <v>40</v>
      </c>
      <c r="G52" s="174" t="s">
        <v>470</v>
      </c>
      <c r="H52" s="175">
        <v>45</v>
      </c>
      <c r="I52" s="174" t="s">
        <v>470</v>
      </c>
      <c r="J52" s="174">
        <f t="shared" si="6"/>
        <v>43.473684210526315</v>
      </c>
      <c r="K52" s="168">
        <f t="shared" si="7"/>
        <v>121421.99999999999</v>
      </c>
      <c r="L52" s="168">
        <v>1634</v>
      </c>
      <c r="M52" s="168"/>
      <c r="N52" s="168">
        <f t="shared" si="3"/>
        <v>123055.99999999999</v>
      </c>
      <c r="O52" s="87">
        <f t="shared" ref="O52:Z67" si="8">$N52*O$17</f>
        <v>14151.439999999999</v>
      </c>
      <c r="P52" s="87">
        <f t="shared" si="8"/>
        <v>10459.76</v>
      </c>
      <c r="Q52" s="87">
        <f t="shared" si="8"/>
        <v>10459.76</v>
      </c>
      <c r="R52" s="87">
        <f t="shared" si="8"/>
        <v>10459.76</v>
      </c>
      <c r="S52" s="87">
        <f t="shared" si="8"/>
        <v>10459.76</v>
      </c>
      <c r="T52" s="87">
        <f t="shared" si="8"/>
        <v>10459.76</v>
      </c>
      <c r="U52" s="87">
        <f t="shared" si="8"/>
        <v>10459.76</v>
      </c>
      <c r="V52" s="87">
        <f t="shared" si="8"/>
        <v>10459.76</v>
      </c>
      <c r="W52" s="87">
        <f t="shared" si="8"/>
        <v>10459.76</v>
      </c>
      <c r="X52" s="87">
        <f t="shared" si="8"/>
        <v>10459.76</v>
      </c>
      <c r="Y52" s="87">
        <f t="shared" si="8"/>
        <v>10459.76</v>
      </c>
      <c r="Z52" s="87">
        <f t="shared" si="8"/>
        <v>4306.96</v>
      </c>
      <c r="AD52" s="169">
        <f>SUMIF(Summary!A:A,'8) EYB - 2, 3&amp;4 YO'!A52,Summary!K:K)-N52</f>
        <v>0</v>
      </c>
    </row>
    <row r="53" spans="1:30" ht="15" x14ac:dyDescent="0.25">
      <c r="A53" s="7">
        <v>3072182</v>
      </c>
      <c r="B53" s="37" t="s">
        <v>49</v>
      </c>
      <c r="C53" s="175">
        <v>50</v>
      </c>
      <c r="D53" s="175">
        <v>52</v>
      </c>
      <c r="E53" s="174" t="s">
        <v>470</v>
      </c>
      <c r="F53" s="175">
        <v>52</v>
      </c>
      <c r="G53" s="174" t="s">
        <v>470</v>
      </c>
      <c r="H53" s="175">
        <v>52</v>
      </c>
      <c r="I53" s="174" t="s">
        <v>470</v>
      </c>
      <c r="J53" s="174">
        <f t="shared" si="6"/>
        <v>52</v>
      </c>
      <c r="K53" s="168">
        <f t="shared" si="7"/>
        <v>145235.99999999997</v>
      </c>
      <c r="L53" s="168">
        <v>637</v>
      </c>
      <c r="M53" s="168"/>
      <c r="N53" s="168">
        <f t="shared" si="3"/>
        <v>145872.99999999997</v>
      </c>
      <c r="O53" s="87">
        <f t="shared" si="8"/>
        <v>16775.394999999997</v>
      </c>
      <c r="P53" s="87">
        <f t="shared" si="8"/>
        <v>12399.204999999998</v>
      </c>
      <c r="Q53" s="87">
        <f t="shared" si="8"/>
        <v>12399.204999999998</v>
      </c>
      <c r="R53" s="87">
        <f t="shared" si="8"/>
        <v>12399.204999999998</v>
      </c>
      <c r="S53" s="87">
        <f t="shared" si="8"/>
        <v>12399.204999999998</v>
      </c>
      <c r="T53" s="87">
        <f t="shared" si="8"/>
        <v>12399.204999999998</v>
      </c>
      <c r="U53" s="87">
        <f t="shared" si="8"/>
        <v>12399.204999999998</v>
      </c>
      <c r="V53" s="87">
        <f t="shared" si="8"/>
        <v>12399.204999999998</v>
      </c>
      <c r="W53" s="87">
        <f t="shared" si="8"/>
        <v>12399.204999999998</v>
      </c>
      <c r="X53" s="87">
        <f t="shared" si="8"/>
        <v>12399.204999999998</v>
      </c>
      <c r="Y53" s="87">
        <f t="shared" si="8"/>
        <v>12399.204999999998</v>
      </c>
      <c r="Z53" s="87">
        <f t="shared" si="8"/>
        <v>5105.5549999999994</v>
      </c>
      <c r="AD53" s="169">
        <f>SUMIF(Summary!A:A,'8) EYB - 2, 3&amp;4 YO'!A53,Summary!K:K)-N53</f>
        <v>0</v>
      </c>
    </row>
    <row r="54" spans="1:30" ht="15" x14ac:dyDescent="0.25">
      <c r="A54" s="7">
        <v>3073500</v>
      </c>
      <c r="B54" s="37" t="s">
        <v>104</v>
      </c>
      <c r="C54" s="175">
        <v>52</v>
      </c>
      <c r="D54" s="175">
        <v>51</v>
      </c>
      <c r="E54" s="174" t="s">
        <v>470</v>
      </c>
      <c r="F54" s="175">
        <v>46</v>
      </c>
      <c r="G54" s="174" t="s">
        <v>470</v>
      </c>
      <c r="H54" s="175">
        <v>49</v>
      </c>
      <c r="I54" s="174" t="s">
        <v>470</v>
      </c>
      <c r="J54" s="174">
        <f t="shared" si="6"/>
        <v>48.526315789473685</v>
      </c>
      <c r="K54" s="168">
        <f t="shared" si="7"/>
        <v>135533.99999999997</v>
      </c>
      <c r="L54" s="168">
        <v>1089</v>
      </c>
      <c r="M54" s="168"/>
      <c r="N54" s="168">
        <f t="shared" si="3"/>
        <v>136622.99999999997</v>
      </c>
      <c r="O54" s="87">
        <f t="shared" si="8"/>
        <v>15711.644999999997</v>
      </c>
      <c r="P54" s="87">
        <f t="shared" si="8"/>
        <v>11612.954999999998</v>
      </c>
      <c r="Q54" s="87">
        <f t="shared" si="8"/>
        <v>11612.954999999998</v>
      </c>
      <c r="R54" s="87">
        <f t="shared" si="8"/>
        <v>11612.954999999998</v>
      </c>
      <c r="S54" s="87">
        <f t="shared" si="8"/>
        <v>11612.954999999998</v>
      </c>
      <c r="T54" s="87">
        <f t="shared" si="8"/>
        <v>11612.954999999998</v>
      </c>
      <c r="U54" s="87">
        <f t="shared" si="8"/>
        <v>11612.954999999998</v>
      </c>
      <c r="V54" s="87">
        <f t="shared" si="8"/>
        <v>11612.954999999998</v>
      </c>
      <c r="W54" s="87">
        <f t="shared" si="8"/>
        <v>11612.954999999998</v>
      </c>
      <c r="X54" s="87">
        <f t="shared" si="8"/>
        <v>11612.954999999998</v>
      </c>
      <c r="Y54" s="87">
        <f t="shared" si="8"/>
        <v>11612.954999999998</v>
      </c>
      <c r="Z54" s="87">
        <f t="shared" si="8"/>
        <v>4781.8049999999994</v>
      </c>
      <c r="AD54" s="169">
        <f>SUMIF(Summary!A:A,'8) EYB - 2, 3&amp;4 YO'!A54,Summary!K:K)-N54</f>
        <v>0</v>
      </c>
    </row>
    <row r="55" spans="1:30" ht="15" x14ac:dyDescent="0.25">
      <c r="A55" s="7">
        <v>3072046</v>
      </c>
      <c r="B55" s="37" t="s">
        <v>11</v>
      </c>
      <c r="C55" s="175">
        <v>100</v>
      </c>
      <c r="D55" s="175">
        <v>93</v>
      </c>
      <c r="E55" s="174" t="s">
        <v>470</v>
      </c>
      <c r="F55" s="175">
        <v>78</v>
      </c>
      <c r="G55" s="174" t="s">
        <v>470</v>
      </c>
      <c r="H55" s="175">
        <v>87</v>
      </c>
      <c r="I55" s="174" t="s">
        <v>470</v>
      </c>
      <c r="J55" s="174">
        <f t="shared" si="6"/>
        <v>85.578947368421055</v>
      </c>
      <c r="K55" s="168">
        <f t="shared" si="7"/>
        <v>239022</v>
      </c>
      <c r="L55" s="168">
        <v>3996</v>
      </c>
      <c r="M55" s="168"/>
      <c r="N55" s="168">
        <f t="shared" si="3"/>
        <v>243018</v>
      </c>
      <c r="O55" s="87">
        <f t="shared" si="8"/>
        <v>27947.07</v>
      </c>
      <c r="P55" s="87">
        <f t="shared" si="8"/>
        <v>20656.530000000002</v>
      </c>
      <c r="Q55" s="87">
        <f t="shared" si="8"/>
        <v>20656.530000000002</v>
      </c>
      <c r="R55" s="87">
        <f t="shared" si="8"/>
        <v>20656.530000000002</v>
      </c>
      <c r="S55" s="87">
        <f t="shared" si="8"/>
        <v>20656.530000000002</v>
      </c>
      <c r="T55" s="87">
        <f t="shared" si="8"/>
        <v>20656.530000000002</v>
      </c>
      <c r="U55" s="87">
        <f t="shared" si="8"/>
        <v>20656.530000000002</v>
      </c>
      <c r="V55" s="87">
        <f t="shared" si="8"/>
        <v>20656.530000000002</v>
      </c>
      <c r="W55" s="87">
        <f t="shared" si="8"/>
        <v>20656.530000000002</v>
      </c>
      <c r="X55" s="87">
        <f t="shared" si="8"/>
        <v>20656.530000000002</v>
      </c>
      <c r="Y55" s="87">
        <f t="shared" si="8"/>
        <v>20656.530000000002</v>
      </c>
      <c r="Z55" s="87">
        <f t="shared" si="8"/>
        <v>8505.630000000001</v>
      </c>
      <c r="AD55" s="169">
        <f>SUMIF(Summary!A:A,'8) EYB - 2, 3&amp;4 YO'!A55,Summary!K:K)-N55</f>
        <v>0</v>
      </c>
    </row>
    <row r="56" spans="1:30" ht="15" x14ac:dyDescent="0.25">
      <c r="A56" s="7">
        <v>3072175</v>
      </c>
      <c r="B56" s="37" t="s">
        <v>99</v>
      </c>
      <c r="C56" s="175">
        <v>100</v>
      </c>
      <c r="D56" s="175">
        <v>70</v>
      </c>
      <c r="E56" s="174" t="s">
        <v>470</v>
      </c>
      <c r="F56" s="175">
        <v>50</v>
      </c>
      <c r="G56" s="174" t="s">
        <v>470</v>
      </c>
      <c r="H56" s="175">
        <v>52</v>
      </c>
      <c r="I56" s="174" t="s">
        <v>470</v>
      </c>
      <c r="J56" s="174">
        <f t="shared" si="6"/>
        <v>56.94736842105263</v>
      </c>
      <c r="K56" s="168">
        <f t="shared" si="7"/>
        <v>159053.99999999997</v>
      </c>
      <c r="L56" s="168">
        <v>1089</v>
      </c>
      <c r="M56" s="168"/>
      <c r="N56" s="168">
        <f t="shared" si="3"/>
        <v>160142.99999999997</v>
      </c>
      <c r="O56" s="87">
        <f t="shared" si="8"/>
        <v>18416.444999999996</v>
      </c>
      <c r="P56" s="87">
        <f t="shared" si="8"/>
        <v>13612.154999999999</v>
      </c>
      <c r="Q56" s="87">
        <f t="shared" si="8"/>
        <v>13612.154999999999</v>
      </c>
      <c r="R56" s="87">
        <f t="shared" si="8"/>
        <v>13612.154999999999</v>
      </c>
      <c r="S56" s="87">
        <f t="shared" si="8"/>
        <v>13612.154999999999</v>
      </c>
      <c r="T56" s="87">
        <f t="shared" si="8"/>
        <v>13612.154999999999</v>
      </c>
      <c r="U56" s="87">
        <f t="shared" si="8"/>
        <v>13612.154999999999</v>
      </c>
      <c r="V56" s="87">
        <f t="shared" si="8"/>
        <v>13612.154999999999</v>
      </c>
      <c r="W56" s="87">
        <f t="shared" si="8"/>
        <v>13612.154999999999</v>
      </c>
      <c r="X56" s="87">
        <f t="shared" si="8"/>
        <v>13612.154999999999</v>
      </c>
      <c r="Y56" s="87">
        <f t="shared" si="8"/>
        <v>13612.154999999999</v>
      </c>
      <c r="Z56" s="87">
        <f t="shared" si="8"/>
        <v>5605.0049999999992</v>
      </c>
      <c r="AD56" s="169">
        <f>SUMIF(Summary!A:A,'8) EYB - 2, 3&amp;4 YO'!A56,Summary!K:K)-N56</f>
        <v>0</v>
      </c>
    </row>
    <row r="57" spans="1:30" ht="15" x14ac:dyDescent="0.25">
      <c r="A57" s="7">
        <v>3072033</v>
      </c>
      <c r="B57" s="37" t="s">
        <v>93</v>
      </c>
      <c r="C57" s="175">
        <v>50</v>
      </c>
      <c r="D57" s="175">
        <v>50</v>
      </c>
      <c r="E57" s="174" t="s">
        <v>470</v>
      </c>
      <c r="F57" s="175">
        <v>23</v>
      </c>
      <c r="G57" s="174" t="s">
        <v>470</v>
      </c>
      <c r="H57" s="175">
        <v>34</v>
      </c>
      <c r="I57" s="174" t="s">
        <v>470</v>
      </c>
      <c r="J57" s="174">
        <f t="shared" si="6"/>
        <v>35</v>
      </c>
      <c r="K57" s="168">
        <f t="shared" si="7"/>
        <v>97754.999999999985</v>
      </c>
      <c r="L57" s="168">
        <v>3452</v>
      </c>
      <c r="M57" s="168"/>
      <c r="N57" s="168">
        <f t="shared" si="3"/>
        <v>101206.99999999999</v>
      </c>
      <c r="O57" s="87">
        <f t="shared" si="8"/>
        <v>11638.804999999998</v>
      </c>
      <c r="P57" s="87">
        <f t="shared" si="8"/>
        <v>8602.5949999999993</v>
      </c>
      <c r="Q57" s="87">
        <f t="shared" si="8"/>
        <v>8602.5949999999993</v>
      </c>
      <c r="R57" s="87">
        <f t="shared" si="8"/>
        <v>8602.5949999999993</v>
      </c>
      <c r="S57" s="87">
        <f t="shared" si="8"/>
        <v>8602.5949999999993</v>
      </c>
      <c r="T57" s="87">
        <f t="shared" si="8"/>
        <v>8602.5949999999993</v>
      </c>
      <c r="U57" s="87">
        <f t="shared" si="8"/>
        <v>8602.5949999999993</v>
      </c>
      <c r="V57" s="87">
        <f t="shared" si="8"/>
        <v>8602.5949999999993</v>
      </c>
      <c r="W57" s="87">
        <f t="shared" si="8"/>
        <v>8602.5949999999993</v>
      </c>
      <c r="X57" s="87">
        <f t="shared" si="8"/>
        <v>8602.5949999999993</v>
      </c>
      <c r="Y57" s="87">
        <f t="shared" si="8"/>
        <v>8602.5949999999993</v>
      </c>
      <c r="Z57" s="87">
        <f t="shared" si="8"/>
        <v>3542.2449999999999</v>
      </c>
      <c r="AD57" s="169">
        <f>SUMIF(Summary!A:A,'8) EYB - 2, 3&amp;4 YO'!A57,Summary!K:K)-N57</f>
        <v>0</v>
      </c>
    </row>
    <row r="58" spans="1:30" ht="15" x14ac:dyDescent="0.25">
      <c r="A58" s="7">
        <v>3073503</v>
      </c>
      <c r="B58" s="37" t="s">
        <v>534</v>
      </c>
      <c r="C58" s="175">
        <v>52</v>
      </c>
      <c r="D58" s="175">
        <v>49</v>
      </c>
      <c r="E58" s="174" t="s">
        <v>470</v>
      </c>
      <c r="F58" s="175">
        <v>49</v>
      </c>
      <c r="G58" s="174" t="s">
        <v>470</v>
      </c>
      <c r="H58" s="175">
        <v>46</v>
      </c>
      <c r="I58" s="174" t="s">
        <v>470</v>
      </c>
      <c r="J58" s="174">
        <f t="shared" si="6"/>
        <v>48.05263157894737</v>
      </c>
      <c r="K58" s="168">
        <f t="shared" si="7"/>
        <v>134211</v>
      </c>
      <c r="L58" s="168">
        <v>1634</v>
      </c>
      <c r="M58" s="168"/>
      <c r="N58" s="168">
        <f t="shared" si="3"/>
        <v>135845</v>
      </c>
      <c r="O58" s="87">
        <f t="shared" si="8"/>
        <v>15622.175000000001</v>
      </c>
      <c r="P58" s="87">
        <f t="shared" si="8"/>
        <v>11546.825000000001</v>
      </c>
      <c r="Q58" s="87">
        <f t="shared" si="8"/>
        <v>11546.825000000001</v>
      </c>
      <c r="R58" s="87">
        <f t="shared" si="8"/>
        <v>11546.825000000001</v>
      </c>
      <c r="S58" s="87">
        <f t="shared" si="8"/>
        <v>11546.825000000001</v>
      </c>
      <c r="T58" s="87">
        <f t="shared" si="8"/>
        <v>11546.825000000001</v>
      </c>
      <c r="U58" s="87">
        <f t="shared" si="8"/>
        <v>11546.825000000001</v>
      </c>
      <c r="V58" s="87">
        <f t="shared" si="8"/>
        <v>11546.825000000001</v>
      </c>
      <c r="W58" s="87">
        <f t="shared" si="8"/>
        <v>11546.825000000001</v>
      </c>
      <c r="X58" s="87">
        <f t="shared" si="8"/>
        <v>11546.825000000001</v>
      </c>
      <c r="Y58" s="87">
        <f t="shared" si="8"/>
        <v>11546.825000000001</v>
      </c>
      <c r="Z58" s="87">
        <f t="shared" si="8"/>
        <v>4754.5750000000007</v>
      </c>
      <c r="AD58" s="169">
        <f>SUMIF(Summary!A:A,'8) EYB - 2, 3&amp;4 YO'!A58,Summary!K:K)-N58</f>
        <v>0</v>
      </c>
    </row>
    <row r="59" spans="1:30" ht="15" x14ac:dyDescent="0.25">
      <c r="A59" s="7">
        <v>3072176</v>
      </c>
      <c r="B59" s="37" t="s">
        <v>43</v>
      </c>
      <c r="C59" s="175">
        <v>50</v>
      </c>
      <c r="D59" s="175">
        <v>51</v>
      </c>
      <c r="E59" s="174" t="s">
        <v>470</v>
      </c>
      <c r="F59" s="175">
        <v>42</v>
      </c>
      <c r="G59" s="174" t="s">
        <v>470</v>
      </c>
      <c r="H59" s="175">
        <v>43</v>
      </c>
      <c r="I59" s="174" t="s">
        <v>470</v>
      </c>
      <c r="J59" s="174">
        <f t="shared" si="6"/>
        <v>45.157894736842103</v>
      </c>
      <c r="K59" s="168">
        <f t="shared" si="7"/>
        <v>126125.99999999997</v>
      </c>
      <c r="L59" s="168">
        <v>2455</v>
      </c>
      <c r="M59" s="168"/>
      <c r="N59" s="168">
        <f t="shared" si="3"/>
        <v>128580.99999999997</v>
      </c>
      <c r="O59" s="87">
        <f t="shared" si="8"/>
        <v>14786.814999999997</v>
      </c>
      <c r="P59" s="87">
        <f t="shared" si="8"/>
        <v>10929.384999999998</v>
      </c>
      <c r="Q59" s="87">
        <f t="shared" si="8"/>
        <v>10929.384999999998</v>
      </c>
      <c r="R59" s="87">
        <f t="shared" si="8"/>
        <v>10929.384999999998</v>
      </c>
      <c r="S59" s="87">
        <f t="shared" si="8"/>
        <v>10929.384999999998</v>
      </c>
      <c r="T59" s="87">
        <f t="shared" si="8"/>
        <v>10929.384999999998</v>
      </c>
      <c r="U59" s="87">
        <f t="shared" si="8"/>
        <v>10929.384999999998</v>
      </c>
      <c r="V59" s="87">
        <f t="shared" si="8"/>
        <v>10929.384999999998</v>
      </c>
      <c r="W59" s="87">
        <f t="shared" si="8"/>
        <v>10929.384999999998</v>
      </c>
      <c r="X59" s="87">
        <f t="shared" si="8"/>
        <v>10929.384999999998</v>
      </c>
      <c r="Y59" s="87">
        <f t="shared" si="8"/>
        <v>10929.384999999998</v>
      </c>
      <c r="Z59" s="87">
        <f t="shared" si="8"/>
        <v>4500.3349999999991</v>
      </c>
      <c r="AD59" s="169">
        <f>SUMIF(Summary!A:A,'8) EYB - 2, 3&amp;4 YO'!A59,Summary!K:K)-N59</f>
        <v>0</v>
      </c>
    </row>
    <row r="60" spans="1:30" ht="15" x14ac:dyDescent="0.25">
      <c r="A60" s="7">
        <v>3073511</v>
      </c>
      <c r="B60" s="37" t="s">
        <v>110</v>
      </c>
      <c r="C60" s="175">
        <v>50</v>
      </c>
      <c r="D60" s="175">
        <v>50</v>
      </c>
      <c r="E60" s="174" t="s">
        <v>470</v>
      </c>
      <c r="F60" s="175">
        <v>47</v>
      </c>
      <c r="G60" s="174" t="s">
        <v>470</v>
      </c>
      <c r="H60" s="175">
        <v>49</v>
      </c>
      <c r="I60" s="174" t="s">
        <v>470</v>
      </c>
      <c r="J60" s="174">
        <f t="shared" si="6"/>
        <v>48.578947368421055</v>
      </c>
      <c r="K60" s="168">
        <f t="shared" si="7"/>
        <v>135681</v>
      </c>
      <c r="L60" s="168">
        <v>1818</v>
      </c>
      <c r="M60" s="168"/>
      <c r="N60" s="168">
        <f t="shared" si="3"/>
        <v>137499</v>
      </c>
      <c r="O60" s="87">
        <f t="shared" si="8"/>
        <v>15812.385</v>
      </c>
      <c r="P60" s="87">
        <f t="shared" si="8"/>
        <v>11687.415000000001</v>
      </c>
      <c r="Q60" s="87">
        <f t="shared" si="8"/>
        <v>11687.415000000001</v>
      </c>
      <c r="R60" s="87">
        <f t="shared" si="8"/>
        <v>11687.415000000001</v>
      </c>
      <c r="S60" s="87">
        <f t="shared" si="8"/>
        <v>11687.415000000001</v>
      </c>
      <c r="T60" s="87">
        <f t="shared" si="8"/>
        <v>11687.415000000001</v>
      </c>
      <c r="U60" s="87">
        <f t="shared" si="8"/>
        <v>11687.415000000001</v>
      </c>
      <c r="V60" s="87">
        <f t="shared" si="8"/>
        <v>11687.415000000001</v>
      </c>
      <c r="W60" s="87">
        <f t="shared" si="8"/>
        <v>11687.415000000001</v>
      </c>
      <c r="X60" s="87">
        <f t="shared" si="8"/>
        <v>11687.415000000001</v>
      </c>
      <c r="Y60" s="87">
        <f t="shared" si="8"/>
        <v>11687.415000000001</v>
      </c>
      <c r="Z60" s="87">
        <f t="shared" si="8"/>
        <v>4812.4650000000001</v>
      </c>
      <c r="AD60" s="169">
        <f>SUMIF(Summary!A:A,'8) EYB - 2, 3&amp;4 YO'!A60,Summary!K:K)-N60</f>
        <v>0</v>
      </c>
    </row>
    <row r="61" spans="1:30" ht="15" x14ac:dyDescent="0.25">
      <c r="A61" s="7">
        <v>3072121</v>
      </c>
      <c r="B61" s="37" t="s">
        <v>22</v>
      </c>
      <c r="C61" s="175">
        <v>50</v>
      </c>
      <c r="D61" s="175">
        <v>48</v>
      </c>
      <c r="E61" s="174" t="s">
        <v>470</v>
      </c>
      <c r="F61" s="175">
        <v>52</v>
      </c>
      <c r="G61" s="174" t="s">
        <v>470</v>
      </c>
      <c r="H61" s="175">
        <v>53</v>
      </c>
      <c r="I61" s="174" t="s">
        <v>470</v>
      </c>
      <c r="J61" s="174">
        <f t="shared" si="6"/>
        <v>51.05263157894737</v>
      </c>
      <c r="K61" s="168">
        <f t="shared" si="7"/>
        <v>142590</v>
      </c>
      <c r="L61" s="168">
        <v>0</v>
      </c>
      <c r="M61" s="168"/>
      <c r="N61" s="168">
        <f t="shared" si="3"/>
        <v>142590</v>
      </c>
      <c r="O61" s="87">
        <f t="shared" si="8"/>
        <v>16397.850000000002</v>
      </c>
      <c r="P61" s="87">
        <f t="shared" si="8"/>
        <v>12120.150000000001</v>
      </c>
      <c r="Q61" s="87">
        <f t="shared" si="8"/>
        <v>12120.150000000001</v>
      </c>
      <c r="R61" s="87">
        <f t="shared" si="8"/>
        <v>12120.150000000001</v>
      </c>
      <c r="S61" s="87">
        <f t="shared" si="8"/>
        <v>12120.150000000001</v>
      </c>
      <c r="T61" s="87">
        <f t="shared" si="8"/>
        <v>12120.150000000001</v>
      </c>
      <c r="U61" s="87">
        <f t="shared" si="8"/>
        <v>12120.150000000001</v>
      </c>
      <c r="V61" s="87">
        <f t="shared" si="8"/>
        <v>12120.150000000001</v>
      </c>
      <c r="W61" s="87">
        <f t="shared" si="8"/>
        <v>12120.150000000001</v>
      </c>
      <c r="X61" s="87">
        <f t="shared" si="8"/>
        <v>12120.150000000001</v>
      </c>
      <c r="Y61" s="87">
        <f t="shared" si="8"/>
        <v>12120.150000000001</v>
      </c>
      <c r="Z61" s="87">
        <f t="shared" si="8"/>
        <v>4990.6500000000005</v>
      </c>
      <c r="AD61" s="169">
        <f>SUMIF(Summary!A:A,'8) EYB - 2, 3&amp;4 YO'!A61,Summary!K:K)-N61</f>
        <v>0</v>
      </c>
    </row>
    <row r="62" spans="1:30" ht="15" x14ac:dyDescent="0.25">
      <c r="A62" s="7">
        <v>3072125</v>
      </c>
      <c r="B62" s="37" t="s">
        <v>96</v>
      </c>
      <c r="C62" s="175">
        <v>50</v>
      </c>
      <c r="D62" s="175">
        <v>73</v>
      </c>
      <c r="E62" s="174" t="s">
        <v>470</v>
      </c>
      <c r="F62" s="175">
        <v>58</v>
      </c>
      <c r="G62" s="174" t="s">
        <v>470</v>
      </c>
      <c r="H62" s="175">
        <v>75</v>
      </c>
      <c r="I62" s="174" t="s">
        <v>470</v>
      </c>
      <c r="J62" s="174">
        <f t="shared" si="6"/>
        <v>68.10526315789474</v>
      </c>
      <c r="K62" s="168">
        <f t="shared" si="7"/>
        <v>190218</v>
      </c>
      <c r="L62" s="168">
        <v>4994</v>
      </c>
      <c r="M62" s="168"/>
      <c r="N62" s="168">
        <f t="shared" si="3"/>
        <v>195212</v>
      </c>
      <c r="O62" s="87">
        <f t="shared" si="8"/>
        <v>22449.38</v>
      </c>
      <c r="P62" s="87">
        <f t="shared" si="8"/>
        <v>16593.02</v>
      </c>
      <c r="Q62" s="87">
        <f t="shared" si="8"/>
        <v>16593.02</v>
      </c>
      <c r="R62" s="87">
        <f t="shared" si="8"/>
        <v>16593.02</v>
      </c>
      <c r="S62" s="87">
        <f t="shared" si="8"/>
        <v>16593.02</v>
      </c>
      <c r="T62" s="87">
        <f t="shared" si="8"/>
        <v>16593.02</v>
      </c>
      <c r="U62" s="87">
        <f t="shared" si="8"/>
        <v>16593.02</v>
      </c>
      <c r="V62" s="87">
        <f t="shared" si="8"/>
        <v>16593.02</v>
      </c>
      <c r="W62" s="87">
        <f t="shared" si="8"/>
        <v>16593.02</v>
      </c>
      <c r="X62" s="87">
        <f t="shared" si="8"/>
        <v>16593.02</v>
      </c>
      <c r="Y62" s="87">
        <f t="shared" si="8"/>
        <v>16593.02</v>
      </c>
      <c r="Z62" s="87">
        <f t="shared" si="8"/>
        <v>6832.420000000001</v>
      </c>
      <c r="AD62" s="169">
        <f>SUMIF(Summary!A:A,'8) EYB - 2, 3&amp;4 YO'!A62,Summary!K:K)-N62</f>
        <v>0</v>
      </c>
    </row>
    <row r="63" spans="1:30" ht="15" x14ac:dyDescent="0.25">
      <c r="A63" s="7">
        <v>3072154</v>
      </c>
      <c r="B63" s="37" t="s">
        <v>27</v>
      </c>
      <c r="C63" s="175">
        <v>50</v>
      </c>
      <c r="D63" s="175">
        <v>46</v>
      </c>
      <c r="E63" s="174" t="s">
        <v>470</v>
      </c>
      <c r="F63" s="175">
        <v>40</v>
      </c>
      <c r="G63" s="174" t="s">
        <v>470</v>
      </c>
      <c r="H63" s="175">
        <v>48</v>
      </c>
      <c r="I63" s="174" t="s">
        <v>470</v>
      </c>
      <c r="J63" s="174">
        <f t="shared" si="6"/>
        <v>44.421052631578945</v>
      </c>
      <c r="K63" s="168">
        <f t="shared" si="7"/>
        <v>124067.99999999997</v>
      </c>
      <c r="L63" s="168">
        <v>4541</v>
      </c>
      <c r="M63" s="168"/>
      <c r="N63" s="168">
        <f t="shared" si="3"/>
        <v>128608.99999999997</v>
      </c>
      <c r="O63" s="87">
        <f t="shared" si="8"/>
        <v>14790.034999999998</v>
      </c>
      <c r="P63" s="87">
        <f t="shared" si="8"/>
        <v>10931.764999999998</v>
      </c>
      <c r="Q63" s="87">
        <f t="shared" si="8"/>
        <v>10931.764999999998</v>
      </c>
      <c r="R63" s="87">
        <f t="shared" si="8"/>
        <v>10931.764999999998</v>
      </c>
      <c r="S63" s="87">
        <f t="shared" si="8"/>
        <v>10931.764999999998</v>
      </c>
      <c r="T63" s="87">
        <f t="shared" si="8"/>
        <v>10931.764999999998</v>
      </c>
      <c r="U63" s="87">
        <f t="shared" si="8"/>
        <v>10931.764999999998</v>
      </c>
      <c r="V63" s="87">
        <f t="shared" si="8"/>
        <v>10931.764999999998</v>
      </c>
      <c r="W63" s="87">
        <f t="shared" si="8"/>
        <v>10931.764999999998</v>
      </c>
      <c r="X63" s="87">
        <f t="shared" si="8"/>
        <v>10931.764999999998</v>
      </c>
      <c r="Y63" s="87">
        <f t="shared" si="8"/>
        <v>10931.764999999998</v>
      </c>
      <c r="Z63" s="87">
        <f t="shared" si="8"/>
        <v>4501.3149999999996</v>
      </c>
      <c r="AD63" s="169">
        <f>SUMIF(Summary!A:A,'8) EYB - 2, 3&amp;4 YO'!A63,Summary!K:K)-N63</f>
        <v>0</v>
      </c>
    </row>
    <row r="64" spans="1:30" ht="15" x14ac:dyDescent="0.25">
      <c r="A64" s="7">
        <v>3073505</v>
      </c>
      <c r="B64" s="37" t="s">
        <v>535</v>
      </c>
      <c r="C64" s="175">
        <v>52</v>
      </c>
      <c r="D64" s="175">
        <v>49</v>
      </c>
      <c r="E64" s="174" t="s">
        <v>470</v>
      </c>
      <c r="F64" s="175">
        <v>28</v>
      </c>
      <c r="G64" s="174" t="s">
        <v>470</v>
      </c>
      <c r="H64" s="175">
        <v>37</v>
      </c>
      <c r="I64" s="174" t="s">
        <v>470</v>
      </c>
      <c r="J64" s="174">
        <f t="shared" si="6"/>
        <v>37.473684210526315</v>
      </c>
      <c r="K64" s="168">
        <f t="shared" si="7"/>
        <v>104663.99999999999</v>
      </c>
      <c r="L64" s="168">
        <v>2723</v>
      </c>
      <c r="M64" s="168"/>
      <c r="N64" s="168">
        <f t="shared" si="3"/>
        <v>107386.99999999999</v>
      </c>
      <c r="O64" s="87">
        <f t="shared" si="8"/>
        <v>12349.504999999999</v>
      </c>
      <c r="P64" s="87">
        <f t="shared" si="8"/>
        <v>9127.8949999999986</v>
      </c>
      <c r="Q64" s="87">
        <f t="shared" si="8"/>
        <v>9127.8949999999986</v>
      </c>
      <c r="R64" s="87">
        <f t="shared" si="8"/>
        <v>9127.8949999999986</v>
      </c>
      <c r="S64" s="87">
        <f t="shared" si="8"/>
        <v>9127.8949999999986</v>
      </c>
      <c r="T64" s="87">
        <f t="shared" si="8"/>
        <v>9127.8949999999986</v>
      </c>
      <c r="U64" s="87">
        <f t="shared" si="8"/>
        <v>9127.8949999999986</v>
      </c>
      <c r="V64" s="87">
        <f t="shared" si="8"/>
        <v>9127.8949999999986</v>
      </c>
      <c r="W64" s="87">
        <f t="shared" si="8"/>
        <v>9127.8949999999986</v>
      </c>
      <c r="X64" s="87">
        <f t="shared" si="8"/>
        <v>9127.8949999999986</v>
      </c>
      <c r="Y64" s="87">
        <f t="shared" si="8"/>
        <v>9127.8949999999986</v>
      </c>
      <c r="Z64" s="87">
        <f t="shared" si="8"/>
        <v>3758.5450000000001</v>
      </c>
      <c r="AD64" s="169">
        <f>SUMIF(Summary!A:A,'8) EYB - 2, 3&amp;4 YO'!A64,Summary!K:K)-N64</f>
        <v>0</v>
      </c>
    </row>
    <row r="65" spans="1:30" ht="15" x14ac:dyDescent="0.25">
      <c r="A65" s="7">
        <v>3073506</v>
      </c>
      <c r="B65" s="37" t="s">
        <v>536</v>
      </c>
      <c r="C65" s="175">
        <v>50</v>
      </c>
      <c r="D65" s="175">
        <v>50</v>
      </c>
      <c r="E65" s="174" t="s">
        <v>470</v>
      </c>
      <c r="F65" s="175">
        <v>47</v>
      </c>
      <c r="G65" s="174" t="s">
        <v>470</v>
      </c>
      <c r="H65" s="175">
        <v>46</v>
      </c>
      <c r="I65" s="174" t="s">
        <v>470</v>
      </c>
      <c r="J65" s="174">
        <f t="shared" si="6"/>
        <v>47.631578947368418</v>
      </c>
      <c r="K65" s="168">
        <f t="shared" si="7"/>
        <v>133034.99999999997</v>
      </c>
      <c r="L65" s="168">
        <v>1181</v>
      </c>
      <c r="M65" s="168"/>
      <c r="N65" s="168">
        <f t="shared" si="3"/>
        <v>134215.99999999997</v>
      </c>
      <c r="O65" s="87">
        <f t="shared" si="8"/>
        <v>15434.839999999997</v>
      </c>
      <c r="P65" s="87">
        <f t="shared" si="8"/>
        <v>11408.359999999999</v>
      </c>
      <c r="Q65" s="87">
        <f t="shared" si="8"/>
        <v>11408.359999999999</v>
      </c>
      <c r="R65" s="87">
        <f t="shared" si="8"/>
        <v>11408.359999999999</v>
      </c>
      <c r="S65" s="87">
        <f t="shared" si="8"/>
        <v>11408.359999999999</v>
      </c>
      <c r="T65" s="87">
        <f t="shared" si="8"/>
        <v>11408.359999999999</v>
      </c>
      <c r="U65" s="87">
        <f t="shared" si="8"/>
        <v>11408.359999999999</v>
      </c>
      <c r="V65" s="87">
        <f t="shared" si="8"/>
        <v>11408.359999999999</v>
      </c>
      <c r="W65" s="87">
        <f t="shared" si="8"/>
        <v>11408.359999999999</v>
      </c>
      <c r="X65" s="87">
        <f t="shared" si="8"/>
        <v>11408.359999999999</v>
      </c>
      <c r="Y65" s="87">
        <f t="shared" si="8"/>
        <v>11408.359999999999</v>
      </c>
      <c r="Z65" s="87">
        <f t="shared" si="8"/>
        <v>4697.5599999999995</v>
      </c>
      <c r="AD65" s="169">
        <f>SUMIF(Summary!A:A,'8) EYB - 2, 3&amp;4 YO'!A65,Summary!K:K)-N65</f>
        <v>0</v>
      </c>
    </row>
    <row r="66" spans="1:30" ht="15" x14ac:dyDescent="0.25">
      <c r="A66" s="7">
        <v>3073504</v>
      </c>
      <c r="B66" s="37" t="s">
        <v>537</v>
      </c>
      <c r="C66" s="175">
        <v>52</v>
      </c>
      <c r="D66" s="175">
        <v>46</v>
      </c>
      <c r="E66" s="174" t="s">
        <v>470</v>
      </c>
      <c r="F66" s="175">
        <v>25</v>
      </c>
      <c r="G66" s="174" t="s">
        <v>470</v>
      </c>
      <c r="H66" s="175">
        <v>24</v>
      </c>
      <c r="I66" s="174" t="s">
        <v>470</v>
      </c>
      <c r="J66" s="174">
        <f t="shared" si="6"/>
        <v>31.315789473684209</v>
      </c>
      <c r="K66" s="168">
        <f t="shared" si="7"/>
        <v>87464.999999999985</v>
      </c>
      <c r="L66" s="168">
        <v>545</v>
      </c>
      <c r="M66" s="168"/>
      <c r="N66" s="168">
        <f t="shared" si="3"/>
        <v>88009.999999999985</v>
      </c>
      <c r="O66" s="87">
        <f t="shared" si="8"/>
        <v>10121.15</v>
      </c>
      <c r="P66" s="87">
        <f t="shared" si="8"/>
        <v>7480.8499999999995</v>
      </c>
      <c r="Q66" s="87">
        <f t="shared" si="8"/>
        <v>7480.8499999999995</v>
      </c>
      <c r="R66" s="87">
        <f t="shared" si="8"/>
        <v>7480.8499999999995</v>
      </c>
      <c r="S66" s="87">
        <f t="shared" si="8"/>
        <v>7480.8499999999995</v>
      </c>
      <c r="T66" s="87">
        <f t="shared" si="8"/>
        <v>7480.8499999999995</v>
      </c>
      <c r="U66" s="87">
        <f t="shared" si="8"/>
        <v>7480.8499999999995</v>
      </c>
      <c r="V66" s="87">
        <f t="shared" si="8"/>
        <v>7480.8499999999995</v>
      </c>
      <c r="W66" s="87">
        <f t="shared" si="8"/>
        <v>7480.8499999999995</v>
      </c>
      <c r="X66" s="87">
        <f t="shared" si="8"/>
        <v>7480.8499999999995</v>
      </c>
      <c r="Y66" s="87">
        <f t="shared" si="8"/>
        <v>7480.8499999999995</v>
      </c>
      <c r="Z66" s="87">
        <f t="shared" si="8"/>
        <v>3080.35</v>
      </c>
      <c r="AD66" s="169">
        <f>SUMIF(Summary!A:A,'8) EYB - 2, 3&amp;4 YO'!A66,Summary!K:K)-N66</f>
        <v>0</v>
      </c>
    </row>
    <row r="67" spans="1:30" ht="15" x14ac:dyDescent="0.25">
      <c r="A67" s="7">
        <v>3072058</v>
      </c>
      <c r="B67" s="37" t="s">
        <v>538</v>
      </c>
      <c r="C67" s="175">
        <v>100</v>
      </c>
      <c r="D67" s="175">
        <v>69</v>
      </c>
      <c r="E67" s="174" t="s">
        <v>470</v>
      </c>
      <c r="F67" s="175">
        <v>58</v>
      </c>
      <c r="G67" s="174" t="s">
        <v>470</v>
      </c>
      <c r="H67" s="175">
        <v>69</v>
      </c>
      <c r="I67" s="174" t="s">
        <v>470</v>
      </c>
      <c r="J67" s="174">
        <f t="shared" si="6"/>
        <v>64.94736842105263</v>
      </c>
      <c r="K67" s="168">
        <f t="shared" si="7"/>
        <v>181397.99999999997</v>
      </c>
      <c r="L67" s="168">
        <v>9358</v>
      </c>
      <c r="M67" s="168"/>
      <c r="N67" s="168">
        <f t="shared" si="3"/>
        <v>190755.99999999997</v>
      </c>
      <c r="O67" s="87">
        <f t="shared" si="8"/>
        <v>21936.94</v>
      </c>
      <c r="P67" s="87">
        <f t="shared" si="8"/>
        <v>16214.259999999998</v>
      </c>
      <c r="Q67" s="87">
        <f t="shared" si="8"/>
        <v>16214.259999999998</v>
      </c>
      <c r="R67" s="87">
        <f t="shared" si="8"/>
        <v>16214.259999999998</v>
      </c>
      <c r="S67" s="87">
        <f t="shared" si="8"/>
        <v>16214.259999999998</v>
      </c>
      <c r="T67" s="87">
        <f t="shared" si="8"/>
        <v>16214.259999999998</v>
      </c>
      <c r="U67" s="87">
        <f t="shared" si="8"/>
        <v>16214.259999999998</v>
      </c>
      <c r="V67" s="87">
        <f t="shared" si="8"/>
        <v>16214.259999999998</v>
      </c>
      <c r="W67" s="87">
        <f t="shared" si="8"/>
        <v>16214.259999999998</v>
      </c>
      <c r="X67" s="87">
        <f t="shared" si="8"/>
        <v>16214.259999999998</v>
      </c>
      <c r="Y67" s="87">
        <f t="shared" si="8"/>
        <v>16214.259999999998</v>
      </c>
      <c r="Z67" s="87">
        <f t="shared" si="8"/>
        <v>6676.46</v>
      </c>
      <c r="AD67" s="169">
        <f>SUMIF(Summary!A:A,'8) EYB - 2, 3&amp;4 YO'!A67,Summary!K:K)-N67</f>
        <v>0</v>
      </c>
    </row>
    <row r="68" spans="1:30" ht="15" x14ac:dyDescent="0.25">
      <c r="A68" s="7">
        <v>3073507</v>
      </c>
      <c r="B68" s="37" t="s">
        <v>539</v>
      </c>
      <c r="C68" s="175">
        <v>52</v>
      </c>
      <c r="D68" s="175">
        <v>49</v>
      </c>
      <c r="E68" s="174" t="s">
        <v>470</v>
      </c>
      <c r="F68" s="175">
        <v>45</v>
      </c>
      <c r="G68" s="174" t="s">
        <v>470</v>
      </c>
      <c r="H68" s="175">
        <v>42</v>
      </c>
      <c r="I68" s="174" t="s">
        <v>470</v>
      </c>
      <c r="J68" s="174">
        <f t="shared" si="6"/>
        <v>45.315789473684212</v>
      </c>
      <c r="K68" s="168">
        <f t="shared" si="7"/>
        <v>126566.99999999999</v>
      </c>
      <c r="L68" s="168">
        <v>545</v>
      </c>
      <c r="M68" s="168"/>
      <c r="N68" s="168">
        <f t="shared" si="3"/>
        <v>127111.99999999999</v>
      </c>
      <c r="O68" s="87">
        <f t="shared" ref="O68:Z83" si="9">$N68*O$17</f>
        <v>14617.88</v>
      </c>
      <c r="P68" s="87">
        <f t="shared" si="9"/>
        <v>10804.52</v>
      </c>
      <c r="Q68" s="87">
        <f t="shared" si="9"/>
        <v>10804.52</v>
      </c>
      <c r="R68" s="87">
        <f t="shared" si="9"/>
        <v>10804.52</v>
      </c>
      <c r="S68" s="87">
        <f t="shared" si="9"/>
        <v>10804.52</v>
      </c>
      <c r="T68" s="87">
        <f t="shared" si="9"/>
        <v>10804.52</v>
      </c>
      <c r="U68" s="87">
        <f t="shared" si="9"/>
        <v>10804.52</v>
      </c>
      <c r="V68" s="87">
        <f t="shared" si="9"/>
        <v>10804.52</v>
      </c>
      <c r="W68" s="87">
        <f t="shared" si="9"/>
        <v>10804.52</v>
      </c>
      <c r="X68" s="87">
        <f t="shared" si="9"/>
        <v>10804.52</v>
      </c>
      <c r="Y68" s="87">
        <f t="shared" si="9"/>
        <v>10804.52</v>
      </c>
      <c r="Z68" s="87">
        <f t="shared" si="9"/>
        <v>4448.92</v>
      </c>
      <c r="AD68" s="169">
        <f>SUMIF(Summary!A:A,'8) EYB - 2, 3&amp;4 YO'!A68,Summary!K:K)-N68</f>
        <v>0</v>
      </c>
    </row>
    <row r="69" spans="1:30" ht="15" x14ac:dyDescent="0.25">
      <c r="A69" s="7">
        <v>3072059</v>
      </c>
      <c r="B69" s="37" t="s">
        <v>540</v>
      </c>
      <c r="C69" s="175">
        <v>50</v>
      </c>
      <c r="D69" s="175">
        <v>40</v>
      </c>
      <c r="E69" s="174" t="s">
        <v>470</v>
      </c>
      <c r="F69" s="175">
        <v>44</v>
      </c>
      <c r="G69" s="174" t="s">
        <v>470</v>
      </c>
      <c r="H69" s="175">
        <v>45</v>
      </c>
      <c r="I69" s="174" t="s">
        <v>470</v>
      </c>
      <c r="J69" s="174">
        <f t="shared" si="6"/>
        <v>43.05263157894737</v>
      </c>
      <c r="K69" s="168">
        <f t="shared" si="7"/>
        <v>120245.99999999999</v>
      </c>
      <c r="L69" s="168">
        <v>637</v>
      </c>
      <c r="M69" s="168"/>
      <c r="N69" s="168">
        <f t="shared" si="3"/>
        <v>120882.99999999999</v>
      </c>
      <c r="O69" s="87">
        <f t="shared" si="9"/>
        <v>13901.544999999998</v>
      </c>
      <c r="P69" s="87">
        <f t="shared" si="9"/>
        <v>10275.055</v>
      </c>
      <c r="Q69" s="87">
        <f t="shared" si="9"/>
        <v>10275.055</v>
      </c>
      <c r="R69" s="87">
        <f t="shared" si="9"/>
        <v>10275.055</v>
      </c>
      <c r="S69" s="87">
        <f t="shared" si="9"/>
        <v>10275.055</v>
      </c>
      <c r="T69" s="87">
        <f t="shared" si="9"/>
        <v>10275.055</v>
      </c>
      <c r="U69" s="87">
        <f t="shared" si="9"/>
        <v>10275.055</v>
      </c>
      <c r="V69" s="87">
        <f t="shared" si="9"/>
        <v>10275.055</v>
      </c>
      <c r="W69" s="87">
        <f t="shared" si="9"/>
        <v>10275.055</v>
      </c>
      <c r="X69" s="87">
        <f t="shared" si="9"/>
        <v>10275.055</v>
      </c>
      <c r="Y69" s="87">
        <f t="shared" si="9"/>
        <v>10275.055</v>
      </c>
      <c r="Z69" s="87">
        <f t="shared" si="9"/>
        <v>4230.9049999999997</v>
      </c>
      <c r="AD69" s="169">
        <f>SUMIF(Summary!A:A,'8) EYB - 2, 3&amp;4 YO'!A69,Summary!K:K)-N69</f>
        <v>0</v>
      </c>
    </row>
    <row r="70" spans="1:30" ht="15" x14ac:dyDescent="0.25">
      <c r="A70" s="7">
        <v>3073508</v>
      </c>
      <c r="B70" s="37" t="s">
        <v>541</v>
      </c>
      <c r="C70" s="175">
        <v>52</v>
      </c>
      <c r="D70" s="175">
        <v>49</v>
      </c>
      <c r="E70" s="174" t="s">
        <v>470</v>
      </c>
      <c r="F70" s="175">
        <v>50</v>
      </c>
      <c r="G70" s="174" t="s">
        <v>470</v>
      </c>
      <c r="H70" s="175">
        <v>50</v>
      </c>
      <c r="I70" s="174" t="s">
        <v>470</v>
      </c>
      <c r="J70" s="174">
        <f t="shared" si="6"/>
        <v>49.684210526315788</v>
      </c>
      <c r="K70" s="168">
        <f t="shared" si="7"/>
        <v>138767.99999999997</v>
      </c>
      <c r="L70" s="168">
        <v>637</v>
      </c>
      <c r="M70" s="168"/>
      <c r="N70" s="168">
        <f t="shared" si="3"/>
        <v>139404.99999999997</v>
      </c>
      <c r="O70" s="87">
        <f t="shared" si="9"/>
        <v>16031.574999999997</v>
      </c>
      <c r="P70" s="87">
        <f t="shared" si="9"/>
        <v>11849.424999999999</v>
      </c>
      <c r="Q70" s="87">
        <f t="shared" si="9"/>
        <v>11849.424999999999</v>
      </c>
      <c r="R70" s="87">
        <f t="shared" si="9"/>
        <v>11849.424999999999</v>
      </c>
      <c r="S70" s="87">
        <f t="shared" si="9"/>
        <v>11849.424999999999</v>
      </c>
      <c r="T70" s="87">
        <f t="shared" si="9"/>
        <v>11849.424999999999</v>
      </c>
      <c r="U70" s="87">
        <f t="shared" si="9"/>
        <v>11849.424999999999</v>
      </c>
      <c r="V70" s="87">
        <f t="shared" si="9"/>
        <v>11849.424999999999</v>
      </c>
      <c r="W70" s="87">
        <f t="shared" si="9"/>
        <v>11849.424999999999</v>
      </c>
      <c r="X70" s="87">
        <f t="shared" si="9"/>
        <v>11849.424999999999</v>
      </c>
      <c r="Y70" s="87">
        <f t="shared" si="9"/>
        <v>11849.424999999999</v>
      </c>
      <c r="Z70" s="87">
        <f t="shared" si="9"/>
        <v>4879.1749999999993</v>
      </c>
      <c r="AD70" s="169">
        <f>SUMIF(Summary!A:A,'8) EYB - 2, 3&amp;4 YO'!A70,Summary!K:K)-N70</f>
        <v>0</v>
      </c>
    </row>
    <row r="71" spans="1:30" ht="15" x14ac:dyDescent="0.25">
      <c r="A71" s="7">
        <v>3073509</v>
      </c>
      <c r="B71" s="37" t="s">
        <v>542</v>
      </c>
      <c r="C71" s="175">
        <v>52</v>
      </c>
      <c r="D71" s="175">
        <v>22</v>
      </c>
      <c r="E71" s="174" t="s">
        <v>470</v>
      </c>
      <c r="F71" s="175">
        <v>35</v>
      </c>
      <c r="G71" s="174" t="s">
        <v>470</v>
      </c>
      <c r="H71" s="175">
        <v>40</v>
      </c>
      <c r="I71" s="174" t="s">
        <v>470</v>
      </c>
      <c r="J71" s="174">
        <f t="shared" si="6"/>
        <v>32.473684210526315</v>
      </c>
      <c r="K71" s="168">
        <f t="shared" si="7"/>
        <v>90698.999999999985</v>
      </c>
      <c r="L71" s="168">
        <v>1273</v>
      </c>
      <c r="M71" s="168"/>
      <c r="N71" s="168">
        <f t="shared" si="3"/>
        <v>91971.999999999985</v>
      </c>
      <c r="O71" s="87">
        <f t="shared" si="9"/>
        <v>10576.779999999999</v>
      </c>
      <c r="P71" s="87">
        <f t="shared" si="9"/>
        <v>7817.619999999999</v>
      </c>
      <c r="Q71" s="87">
        <f t="shared" si="9"/>
        <v>7817.619999999999</v>
      </c>
      <c r="R71" s="87">
        <f t="shared" si="9"/>
        <v>7817.619999999999</v>
      </c>
      <c r="S71" s="87">
        <f t="shared" si="9"/>
        <v>7817.619999999999</v>
      </c>
      <c r="T71" s="87">
        <f t="shared" si="9"/>
        <v>7817.619999999999</v>
      </c>
      <c r="U71" s="87">
        <f t="shared" si="9"/>
        <v>7817.619999999999</v>
      </c>
      <c r="V71" s="87">
        <f t="shared" si="9"/>
        <v>7817.619999999999</v>
      </c>
      <c r="W71" s="87">
        <f t="shared" si="9"/>
        <v>7817.619999999999</v>
      </c>
      <c r="X71" s="87">
        <f t="shared" si="9"/>
        <v>7817.619999999999</v>
      </c>
      <c r="Y71" s="87">
        <f t="shared" si="9"/>
        <v>7817.619999999999</v>
      </c>
      <c r="Z71" s="87">
        <f t="shared" si="9"/>
        <v>3219.02</v>
      </c>
      <c r="AD71" s="169">
        <f>SUMIF(Summary!A:A,'8) EYB - 2, 3&amp;4 YO'!A71,Summary!K:K)-N71</f>
        <v>0</v>
      </c>
    </row>
    <row r="72" spans="1:30" ht="15" x14ac:dyDescent="0.25">
      <c r="A72" s="7">
        <v>3072177</v>
      </c>
      <c r="B72" s="37" t="s">
        <v>44</v>
      </c>
      <c r="C72" s="175">
        <v>50</v>
      </c>
      <c r="D72" s="175">
        <v>50</v>
      </c>
      <c r="E72" s="174" t="s">
        <v>470</v>
      </c>
      <c r="F72" s="175">
        <v>37</v>
      </c>
      <c r="G72" s="174" t="s">
        <v>470</v>
      </c>
      <c r="H72" s="175">
        <v>47</v>
      </c>
      <c r="I72" s="174" t="s">
        <v>470</v>
      </c>
      <c r="J72" s="174">
        <f t="shared" si="6"/>
        <v>44.263157894736842</v>
      </c>
      <c r="K72" s="168">
        <f t="shared" si="7"/>
        <v>123627</v>
      </c>
      <c r="L72" s="168">
        <v>2907</v>
      </c>
      <c r="M72" s="168"/>
      <c r="N72" s="168">
        <f t="shared" si="3"/>
        <v>126534</v>
      </c>
      <c r="O72" s="87">
        <f t="shared" si="9"/>
        <v>14551.41</v>
      </c>
      <c r="P72" s="87">
        <f t="shared" si="9"/>
        <v>10755.390000000001</v>
      </c>
      <c r="Q72" s="87">
        <f t="shared" si="9"/>
        <v>10755.390000000001</v>
      </c>
      <c r="R72" s="87">
        <f t="shared" si="9"/>
        <v>10755.390000000001</v>
      </c>
      <c r="S72" s="87">
        <f t="shared" si="9"/>
        <v>10755.390000000001</v>
      </c>
      <c r="T72" s="87">
        <f t="shared" si="9"/>
        <v>10755.390000000001</v>
      </c>
      <c r="U72" s="87">
        <f t="shared" si="9"/>
        <v>10755.390000000001</v>
      </c>
      <c r="V72" s="87">
        <f t="shared" si="9"/>
        <v>10755.390000000001</v>
      </c>
      <c r="W72" s="87">
        <f t="shared" si="9"/>
        <v>10755.390000000001</v>
      </c>
      <c r="X72" s="87">
        <f t="shared" si="9"/>
        <v>10755.390000000001</v>
      </c>
      <c r="Y72" s="87">
        <f t="shared" si="9"/>
        <v>10755.390000000001</v>
      </c>
      <c r="Z72" s="87">
        <f t="shared" si="9"/>
        <v>4428.6900000000005</v>
      </c>
      <c r="AD72" s="169">
        <f>SUMIF(Summary!A:A,'8) EYB - 2, 3&amp;4 YO'!A72,Summary!K:K)-N72</f>
        <v>0</v>
      </c>
    </row>
    <row r="73" spans="1:30" ht="15" x14ac:dyDescent="0.25">
      <c r="A73" s="7">
        <v>3072181</v>
      </c>
      <c r="B73" s="37" t="s">
        <v>48</v>
      </c>
      <c r="C73" s="175">
        <v>52</v>
      </c>
      <c r="D73" s="175">
        <v>52</v>
      </c>
      <c r="E73" s="174" t="s">
        <v>470</v>
      </c>
      <c r="F73" s="175">
        <v>32</v>
      </c>
      <c r="G73" s="174" t="s">
        <v>470</v>
      </c>
      <c r="H73" s="175">
        <v>46</v>
      </c>
      <c r="I73" s="174" t="s">
        <v>470</v>
      </c>
      <c r="J73" s="174">
        <f t="shared" si="6"/>
        <v>42.736842105263158</v>
      </c>
      <c r="K73" s="168">
        <f t="shared" si="7"/>
        <v>119363.99999999999</v>
      </c>
      <c r="L73" s="168">
        <v>2455</v>
      </c>
      <c r="M73" s="168"/>
      <c r="N73" s="168">
        <f t="shared" si="3"/>
        <v>121818.99999999999</v>
      </c>
      <c r="O73" s="87">
        <f t="shared" si="9"/>
        <v>14009.184999999999</v>
      </c>
      <c r="P73" s="87">
        <f t="shared" si="9"/>
        <v>10354.615</v>
      </c>
      <c r="Q73" s="87">
        <f t="shared" si="9"/>
        <v>10354.615</v>
      </c>
      <c r="R73" s="87">
        <f t="shared" si="9"/>
        <v>10354.615</v>
      </c>
      <c r="S73" s="87">
        <f t="shared" si="9"/>
        <v>10354.615</v>
      </c>
      <c r="T73" s="87">
        <f t="shared" si="9"/>
        <v>10354.615</v>
      </c>
      <c r="U73" s="87">
        <f t="shared" si="9"/>
        <v>10354.615</v>
      </c>
      <c r="V73" s="87">
        <f t="shared" si="9"/>
        <v>10354.615</v>
      </c>
      <c r="W73" s="87">
        <f t="shared" si="9"/>
        <v>10354.615</v>
      </c>
      <c r="X73" s="87">
        <f t="shared" si="9"/>
        <v>10354.615</v>
      </c>
      <c r="Y73" s="87">
        <f t="shared" si="9"/>
        <v>10354.615</v>
      </c>
      <c r="Z73" s="87">
        <f t="shared" si="9"/>
        <v>4263.665</v>
      </c>
      <c r="AD73" s="169">
        <f>SUMIF(Summary!A:A,'8) EYB - 2, 3&amp;4 YO'!A73,Summary!K:K)-N73</f>
        <v>0</v>
      </c>
    </row>
    <row r="74" spans="1:30" ht="15" x14ac:dyDescent="0.25">
      <c r="A74" s="7">
        <v>3072183</v>
      </c>
      <c r="B74" s="37" t="s">
        <v>102</v>
      </c>
      <c r="C74" s="175">
        <v>50</v>
      </c>
      <c r="D74" s="175">
        <v>50</v>
      </c>
      <c r="E74" s="174" t="s">
        <v>470</v>
      </c>
      <c r="F74" s="175">
        <v>47</v>
      </c>
      <c r="G74" s="174" t="s">
        <v>470</v>
      </c>
      <c r="H74" s="175">
        <v>50</v>
      </c>
      <c r="I74" s="174" t="s">
        <v>470</v>
      </c>
      <c r="J74" s="174">
        <f t="shared" si="6"/>
        <v>48.89473684210526</v>
      </c>
      <c r="K74" s="168">
        <f t="shared" si="7"/>
        <v>136562.99999999997</v>
      </c>
      <c r="L74" s="168">
        <v>1181</v>
      </c>
      <c r="M74" s="168"/>
      <c r="N74" s="168">
        <f t="shared" si="3"/>
        <v>137743.99999999997</v>
      </c>
      <c r="O74" s="87">
        <f t="shared" si="9"/>
        <v>15840.559999999998</v>
      </c>
      <c r="P74" s="87">
        <f t="shared" si="9"/>
        <v>11708.239999999998</v>
      </c>
      <c r="Q74" s="87">
        <f t="shared" si="9"/>
        <v>11708.239999999998</v>
      </c>
      <c r="R74" s="87">
        <f t="shared" si="9"/>
        <v>11708.239999999998</v>
      </c>
      <c r="S74" s="87">
        <f t="shared" si="9"/>
        <v>11708.239999999998</v>
      </c>
      <c r="T74" s="87">
        <f t="shared" si="9"/>
        <v>11708.239999999998</v>
      </c>
      <c r="U74" s="87">
        <f t="shared" si="9"/>
        <v>11708.239999999998</v>
      </c>
      <c r="V74" s="87">
        <f t="shared" si="9"/>
        <v>11708.239999999998</v>
      </c>
      <c r="W74" s="87">
        <f t="shared" si="9"/>
        <v>11708.239999999998</v>
      </c>
      <c r="X74" s="87">
        <f t="shared" si="9"/>
        <v>11708.239999999998</v>
      </c>
      <c r="Y74" s="87">
        <f t="shared" si="9"/>
        <v>11708.239999999998</v>
      </c>
      <c r="Z74" s="87">
        <f t="shared" si="9"/>
        <v>4821.0399999999991</v>
      </c>
      <c r="AD74" s="169">
        <f>SUMIF(Summary!A:A,'8) EYB - 2, 3&amp;4 YO'!A74,Summary!K:K)-N74</f>
        <v>0</v>
      </c>
    </row>
    <row r="75" spans="1:30" ht="15" x14ac:dyDescent="0.25">
      <c r="A75" s="7">
        <v>3072186</v>
      </c>
      <c r="B75" s="37" t="s">
        <v>543</v>
      </c>
      <c r="C75" s="175">
        <v>50</v>
      </c>
      <c r="D75" s="175">
        <v>50</v>
      </c>
      <c r="E75" s="174" t="s">
        <v>470</v>
      </c>
      <c r="F75" s="175">
        <v>46</v>
      </c>
      <c r="G75" s="174" t="s">
        <v>470</v>
      </c>
      <c r="H75" s="175">
        <v>51</v>
      </c>
      <c r="I75" s="174" t="s">
        <v>470</v>
      </c>
      <c r="J75" s="174">
        <f t="shared" si="6"/>
        <v>48.842105263157897</v>
      </c>
      <c r="K75" s="168">
        <f t="shared" si="7"/>
        <v>136416</v>
      </c>
      <c r="L75" s="168">
        <v>1089</v>
      </c>
      <c r="M75" s="168"/>
      <c r="N75" s="168">
        <f t="shared" si="3"/>
        <v>137505</v>
      </c>
      <c r="O75" s="87">
        <f t="shared" si="9"/>
        <v>15813.075000000001</v>
      </c>
      <c r="P75" s="87">
        <f t="shared" si="9"/>
        <v>11687.925000000001</v>
      </c>
      <c r="Q75" s="87">
        <f t="shared" si="9"/>
        <v>11687.925000000001</v>
      </c>
      <c r="R75" s="87">
        <f t="shared" si="9"/>
        <v>11687.925000000001</v>
      </c>
      <c r="S75" s="87">
        <f t="shared" si="9"/>
        <v>11687.925000000001</v>
      </c>
      <c r="T75" s="87">
        <f t="shared" si="9"/>
        <v>11687.925000000001</v>
      </c>
      <c r="U75" s="87">
        <f t="shared" si="9"/>
        <v>11687.925000000001</v>
      </c>
      <c r="V75" s="87">
        <f t="shared" si="9"/>
        <v>11687.925000000001</v>
      </c>
      <c r="W75" s="87">
        <f t="shared" si="9"/>
        <v>11687.925000000001</v>
      </c>
      <c r="X75" s="87">
        <f t="shared" si="9"/>
        <v>11687.925000000001</v>
      </c>
      <c r="Y75" s="87">
        <f t="shared" si="9"/>
        <v>11687.925000000001</v>
      </c>
      <c r="Z75" s="87">
        <f t="shared" si="9"/>
        <v>4812.6750000000002</v>
      </c>
      <c r="AD75" s="169">
        <f>SUMIF(Summary!A:A,'8) EYB - 2, 3&amp;4 YO'!A75,Summary!K:K)-N75</f>
        <v>0</v>
      </c>
    </row>
    <row r="76" spans="1:30" ht="15" x14ac:dyDescent="0.25">
      <c r="A76" s="7">
        <v>3072178</v>
      </c>
      <c r="B76" s="37" t="s">
        <v>100</v>
      </c>
      <c r="C76" s="175">
        <v>50</v>
      </c>
      <c r="D76" s="175">
        <v>52</v>
      </c>
      <c r="E76" s="174" t="s">
        <v>470</v>
      </c>
      <c r="F76" s="175">
        <v>27</v>
      </c>
      <c r="G76" s="174" t="s">
        <v>470</v>
      </c>
      <c r="H76" s="175">
        <v>36</v>
      </c>
      <c r="I76" s="174" t="s">
        <v>470</v>
      </c>
      <c r="J76" s="174">
        <f t="shared" si="6"/>
        <v>37.736842105263158</v>
      </c>
      <c r="K76" s="168">
        <f t="shared" si="7"/>
        <v>105398.99999999999</v>
      </c>
      <c r="L76" s="168">
        <v>4180</v>
      </c>
      <c r="M76" s="168"/>
      <c r="N76" s="168">
        <f t="shared" si="3"/>
        <v>109578.99999999999</v>
      </c>
      <c r="O76" s="87">
        <f t="shared" si="9"/>
        <v>12601.584999999999</v>
      </c>
      <c r="P76" s="87">
        <f t="shared" si="9"/>
        <v>9314.2150000000001</v>
      </c>
      <c r="Q76" s="87">
        <f t="shared" si="9"/>
        <v>9314.2150000000001</v>
      </c>
      <c r="R76" s="87">
        <f t="shared" si="9"/>
        <v>9314.2150000000001</v>
      </c>
      <c r="S76" s="87">
        <f t="shared" si="9"/>
        <v>9314.2150000000001</v>
      </c>
      <c r="T76" s="87">
        <f t="shared" si="9"/>
        <v>9314.2150000000001</v>
      </c>
      <c r="U76" s="87">
        <f t="shared" si="9"/>
        <v>9314.2150000000001</v>
      </c>
      <c r="V76" s="87">
        <f t="shared" si="9"/>
        <v>9314.2150000000001</v>
      </c>
      <c r="W76" s="87">
        <f t="shared" si="9"/>
        <v>9314.2150000000001</v>
      </c>
      <c r="X76" s="87">
        <f t="shared" si="9"/>
        <v>9314.2150000000001</v>
      </c>
      <c r="Y76" s="87">
        <f t="shared" si="9"/>
        <v>9314.2150000000001</v>
      </c>
      <c r="Z76" s="87">
        <f t="shared" si="9"/>
        <v>3835.2649999999999</v>
      </c>
      <c r="AD76" s="169">
        <f>SUMIF(Summary!A:A,'8) EYB - 2, 3&amp;4 YO'!A76,Summary!K:K)-N76</f>
        <v>0</v>
      </c>
    </row>
    <row r="77" spans="1:30" ht="15" x14ac:dyDescent="0.25">
      <c r="A77" s="7">
        <v>3072071</v>
      </c>
      <c r="B77" s="37" t="s">
        <v>95</v>
      </c>
      <c r="C77" s="175">
        <v>50</v>
      </c>
      <c r="D77" s="175">
        <v>41</v>
      </c>
      <c r="E77" s="174" t="s">
        <v>470</v>
      </c>
      <c r="F77" s="175">
        <v>49</v>
      </c>
      <c r="G77" s="174" t="s">
        <v>470</v>
      </c>
      <c r="H77" s="175">
        <v>51</v>
      </c>
      <c r="I77" s="174" t="s">
        <v>470</v>
      </c>
      <c r="J77" s="174">
        <f t="shared" si="6"/>
        <v>47.10526315789474</v>
      </c>
      <c r="K77" s="168">
        <f t="shared" si="7"/>
        <v>131565</v>
      </c>
      <c r="L77" s="168">
        <v>1089</v>
      </c>
      <c r="M77" s="168"/>
      <c r="N77" s="168">
        <f t="shared" si="3"/>
        <v>132654</v>
      </c>
      <c r="O77" s="87">
        <f t="shared" si="9"/>
        <v>15255.210000000001</v>
      </c>
      <c r="P77" s="87">
        <f t="shared" si="9"/>
        <v>11275.59</v>
      </c>
      <c r="Q77" s="87">
        <f t="shared" si="9"/>
        <v>11275.59</v>
      </c>
      <c r="R77" s="87">
        <f t="shared" si="9"/>
        <v>11275.59</v>
      </c>
      <c r="S77" s="87">
        <f t="shared" si="9"/>
        <v>11275.59</v>
      </c>
      <c r="T77" s="87">
        <f t="shared" si="9"/>
        <v>11275.59</v>
      </c>
      <c r="U77" s="87">
        <f t="shared" si="9"/>
        <v>11275.59</v>
      </c>
      <c r="V77" s="87">
        <f t="shared" si="9"/>
        <v>11275.59</v>
      </c>
      <c r="W77" s="87">
        <f t="shared" si="9"/>
        <v>11275.59</v>
      </c>
      <c r="X77" s="87">
        <f t="shared" si="9"/>
        <v>11275.59</v>
      </c>
      <c r="Y77" s="87">
        <f t="shared" si="9"/>
        <v>11275.59</v>
      </c>
      <c r="Z77" s="87">
        <f t="shared" si="9"/>
        <v>4642.8900000000003</v>
      </c>
      <c r="AD77" s="169">
        <f>SUMIF(Summary!A:A,'8) EYB - 2, 3&amp;4 YO'!A77,Summary!K:K)-N77</f>
        <v>0</v>
      </c>
    </row>
    <row r="78" spans="1:30" ht="15" x14ac:dyDescent="0.25">
      <c r="A78" s="7">
        <v>3072067</v>
      </c>
      <c r="B78" s="37" t="s">
        <v>14</v>
      </c>
      <c r="C78" s="175">
        <v>50</v>
      </c>
      <c r="D78" s="175">
        <v>50</v>
      </c>
      <c r="E78" s="174" t="s">
        <v>470</v>
      </c>
      <c r="F78" s="175">
        <v>37</v>
      </c>
      <c r="G78" s="174" t="s">
        <v>470</v>
      </c>
      <c r="H78" s="175">
        <v>49</v>
      </c>
      <c r="I78" s="174" t="s">
        <v>470</v>
      </c>
      <c r="J78" s="174">
        <f t="shared" si="6"/>
        <v>44.89473684210526</v>
      </c>
      <c r="K78" s="168">
        <f t="shared" si="7"/>
        <v>125391</v>
      </c>
      <c r="L78" s="168">
        <v>1726</v>
      </c>
      <c r="M78" s="168"/>
      <c r="N78" s="168">
        <f t="shared" si="3"/>
        <v>127117</v>
      </c>
      <c r="O78" s="87">
        <f t="shared" si="9"/>
        <v>14618.455</v>
      </c>
      <c r="P78" s="87">
        <f t="shared" si="9"/>
        <v>10804.945000000002</v>
      </c>
      <c r="Q78" s="87">
        <f t="shared" si="9"/>
        <v>10804.945000000002</v>
      </c>
      <c r="R78" s="87">
        <f t="shared" si="9"/>
        <v>10804.945000000002</v>
      </c>
      <c r="S78" s="87">
        <f t="shared" si="9"/>
        <v>10804.945000000002</v>
      </c>
      <c r="T78" s="87">
        <f t="shared" si="9"/>
        <v>10804.945000000002</v>
      </c>
      <c r="U78" s="87">
        <f t="shared" si="9"/>
        <v>10804.945000000002</v>
      </c>
      <c r="V78" s="87">
        <f t="shared" si="9"/>
        <v>10804.945000000002</v>
      </c>
      <c r="W78" s="87">
        <f t="shared" si="9"/>
        <v>10804.945000000002</v>
      </c>
      <c r="X78" s="87">
        <f t="shared" si="9"/>
        <v>10804.945000000002</v>
      </c>
      <c r="Y78" s="87">
        <f t="shared" si="9"/>
        <v>10804.945000000002</v>
      </c>
      <c r="Z78" s="87">
        <f t="shared" si="9"/>
        <v>4449.0950000000003</v>
      </c>
      <c r="AD78" s="169">
        <f>SUMIF(Summary!A:A,'8) EYB - 2, 3&amp;4 YO'!A78,Summary!K:K)-N78</f>
        <v>0</v>
      </c>
    </row>
    <row r="79" spans="1:30" ht="15" x14ac:dyDescent="0.25">
      <c r="A79" s="7">
        <v>3072172</v>
      </c>
      <c r="B79" s="37" t="s">
        <v>39</v>
      </c>
      <c r="C79" s="175">
        <v>100</v>
      </c>
      <c r="D79" s="175">
        <v>89</v>
      </c>
      <c r="E79" s="174" t="s">
        <v>470</v>
      </c>
      <c r="F79" s="175">
        <v>58</v>
      </c>
      <c r="G79" s="174" t="s">
        <v>470</v>
      </c>
      <c r="H79" s="175">
        <v>65</v>
      </c>
      <c r="I79" s="174" t="s">
        <v>470</v>
      </c>
      <c r="J79" s="174">
        <f t="shared" si="6"/>
        <v>70</v>
      </c>
      <c r="K79" s="168">
        <f t="shared" si="7"/>
        <v>195509.99999999997</v>
      </c>
      <c r="L79" s="168">
        <v>2455</v>
      </c>
      <c r="M79" s="168"/>
      <c r="N79" s="168">
        <f t="shared" si="3"/>
        <v>197964.99999999997</v>
      </c>
      <c r="O79" s="87">
        <f t="shared" si="9"/>
        <v>22765.974999999999</v>
      </c>
      <c r="P79" s="87">
        <f t="shared" si="9"/>
        <v>16827.024999999998</v>
      </c>
      <c r="Q79" s="87">
        <f t="shared" si="9"/>
        <v>16827.024999999998</v>
      </c>
      <c r="R79" s="87">
        <f t="shared" si="9"/>
        <v>16827.024999999998</v>
      </c>
      <c r="S79" s="87">
        <f t="shared" si="9"/>
        <v>16827.024999999998</v>
      </c>
      <c r="T79" s="87">
        <f t="shared" si="9"/>
        <v>16827.024999999998</v>
      </c>
      <c r="U79" s="87">
        <f t="shared" si="9"/>
        <v>16827.024999999998</v>
      </c>
      <c r="V79" s="87">
        <f t="shared" si="9"/>
        <v>16827.024999999998</v>
      </c>
      <c r="W79" s="87">
        <f t="shared" si="9"/>
        <v>16827.024999999998</v>
      </c>
      <c r="X79" s="87">
        <f t="shared" si="9"/>
        <v>16827.024999999998</v>
      </c>
      <c r="Y79" s="87">
        <f t="shared" si="9"/>
        <v>16827.024999999998</v>
      </c>
      <c r="Z79" s="87">
        <f t="shared" si="9"/>
        <v>6928.7749999999996</v>
      </c>
      <c r="AD79" s="169">
        <f>SUMIF(Summary!A:A,'8) EYB - 2, 3&amp;4 YO'!A79,Summary!K:K)-N79</f>
        <v>0</v>
      </c>
    </row>
    <row r="80" spans="1:30" ht="15" x14ac:dyDescent="0.25">
      <c r="A80" s="7">
        <v>3072179</v>
      </c>
      <c r="B80" s="37" t="s">
        <v>101</v>
      </c>
      <c r="C80" s="175">
        <v>100</v>
      </c>
      <c r="D80" s="175">
        <v>48</v>
      </c>
      <c r="E80" s="174" t="s">
        <v>470</v>
      </c>
      <c r="F80" s="175">
        <v>27</v>
      </c>
      <c r="G80" s="174" t="s">
        <v>470</v>
      </c>
      <c r="H80" s="175">
        <v>31</v>
      </c>
      <c r="I80" s="174" t="s">
        <v>470</v>
      </c>
      <c r="J80" s="174">
        <f t="shared" si="6"/>
        <v>34.89473684210526</v>
      </c>
      <c r="K80" s="168">
        <f t="shared" si="7"/>
        <v>97461</v>
      </c>
      <c r="L80" s="168">
        <v>3183</v>
      </c>
      <c r="M80" s="168"/>
      <c r="N80" s="168">
        <f t="shared" si="3"/>
        <v>100644</v>
      </c>
      <c r="O80" s="87">
        <f t="shared" si="9"/>
        <v>11574.060000000001</v>
      </c>
      <c r="P80" s="87">
        <f t="shared" si="9"/>
        <v>8554.74</v>
      </c>
      <c r="Q80" s="87">
        <f t="shared" si="9"/>
        <v>8554.74</v>
      </c>
      <c r="R80" s="87">
        <f t="shared" si="9"/>
        <v>8554.74</v>
      </c>
      <c r="S80" s="87">
        <f t="shared" si="9"/>
        <v>8554.74</v>
      </c>
      <c r="T80" s="87">
        <f t="shared" si="9"/>
        <v>8554.74</v>
      </c>
      <c r="U80" s="87">
        <f t="shared" si="9"/>
        <v>8554.74</v>
      </c>
      <c r="V80" s="87">
        <f t="shared" si="9"/>
        <v>8554.74</v>
      </c>
      <c r="W80" s="87">
        <f t="shared" si="9"/>
        <v>8554.74</v>
      </c>
      <c r="X80" s="87">
        <f t="shared" si="9"/>
        <v>8554.74</v>
      </c>
      <c r="Y80" s="87">
        <f t="shared" si="9"/>
        <v>8554.74</v>
      </c>
      <c r="Z80" s="87">
        <f t="shared" si="9"/>
        <v>3522.5400000000004</v>
      </c>
      <c r="AD80" s="169">
        <f>SUMIF(Summary!A:A,'8) EYB - 2, 3&amp;4 YO'!A80,Summary!K:K)-N80</f>
        <v>0</v>
      </c>
    </row>
    <row r="81" spans="1:30" ht="15" x14ac:dyDescent="0.25">
      <c r="A81" s="7">
        <v>3075201</v>
      </c>
      <c r="B81" s="37" t="s">
        <v>65</v>
      </c>
      <c r="C81" s="175">
        <v>100</v>
      </c>
      <c r="D81" s="175">
        <v>92</v>
      </c>
      <c r="E81" s="174" t="s">
        <v>470</v>
      </c>
      <c r="F81" s="175">
        <v>73</v>
      </c>
      <c r="G81" s="174" t="s">
        <v>470</v>
      </c>
      <c r="H81" s="175">
        <v>92</v>
      </c>
      <c r="I81" s="174" t="s">
        <v>470</v>
      </c>
      <c r="J81" s="174">
        <f t="shared" si="6"/>
        <v>85</v>
      </c>
      <c r="K81" s="168">
        <f t="shared" si="7"/>
        <v>237404.99999999997</v>
      </c>
      <c r="L81" s="168">
        <v>5093</v>
      </c>
      <c r="M81" s="168"/>
      <c r="N81" s="168">
        <f t="shared" si="3"/>
        <v>242497.99999999997</v>
      </c>
      <c r="O81" s="87">
        <f t="shared" si="9"/>
        <v>27887.269999999997</v>
      </c>
      <c r="P81" s="87">
        <f t="shared" si="9"/>
        <v>20612.329999999998</v>
      </c>
      <c r="Q81" s="87">
        <f t="shared" si="9"/>
        <v>20612.329999999998</v>
      </c>
      <c r="R81" s="87">
        <f t="shared" si="9"/>
        <v>20612.329999999998</v>
      </c>
      <c r="S81" s="87">
        <f t="shared" si="9"/>
        <v>20612.329999999998</v>
      </c>
      <c r="T81" s="87">
        <f t="shared" si="9"/>
        <v>20612.329999999998</v>
      </c>
      <c r="U81" s="87">
        <f t="shared" si="9"/>
        <v>20612.329999999998</v>
      </c>
      <c r="V81" s="87">
        <f t="shared" si="9"/>
        <v>20612.329999999998</v>
      </c>
      <c r="W81" s="87">
        <f t="shared" si="9"/>
        <v>20612.329999999998</v>
      </c>
      <c r="X81" s="87">
        <f t="shared" si="9"/>
        <v>20612.329999999998</v>
      </c>
      <c r="Y81" s="87">
        <f t="shared" si="9"/>
        <v>20612.329999999998</v>
      </c>
      <c r="Z81" s="87">
        <f t="shared" si="9"/>
        <v>8487.43</v>
      </c>
      <c r="AD81" s="169">
        <f>SUMIF(Summary!A:A,'8) EYB - 2, 3&amp;4 YO'!A81,Summary!K:K)-N81</f>
        <v>0</v>
      </c>
    </row>
    <row r="82" spans="1:30" ht="15" x14ac:dyDescent="0.25">
      <c r="A82" s="7">
        <v>3071007</v>
      </c>
      <c r="B82" s="37" t="s">
        <v>545</v>
      </c>
      <c r="C82" s="175">
        <v>120</v>
      </c>
      <c r="D82" s="175">
        <v>121</v>
      </c>
      <c r="E82" s="174" t="s">
        <v>470</v>
      </c>
      <c r="F82" s="175">
        <v>92</v>
      </c>
      <c r="G82" s="174" t="s">
        <v>470</v>
      </c>
      <c r="H82" s="175">
        <v>103</v>
      </c>
      <c r="I82" s="174" t="s">
        <v>470</v>
      </c>
      <c r="J82" s="174">
        <f t="shared" si="6"/>
        <v>104.63157894736842</v>
      </c>
      <c r="K82" s="168">
        <f t="shared" si="7"/>
        <v>292236</v>
      </c>
      <c r="L82" s="168">
        <v>17932</v>
      </c>
      <c r="M82" s="168">
        <v>209091</v>
      </c>
      <c r="N82" s="168">
        <f>K82+L82+M82</f>
        <v>519259</v>
      </c>
      <c r="O82" s="87">
        <f t="shared" si="9"/>
        <v>59714.785000000003</v>
      </c>
      <c r="P82" s="87">
        <f t="shared" si="9"/>
        <v>44137.015000000007</v>
      </c>
      <c r="Q82" s="87">
        <f t="shared" si="9"/>
        <v>44137.015000000007</v>
      </c>
      <c r="R82" s="87">
        <f t="shared" si="9"/>
        <v>44137.015000000007</v>
      </c>
      <c r="S82" s="87">
        <f t="shared" si="9"/>
        <v>44137.015000000007</v>
      </c>
      <c r="T82" s="87">
        <f t="shared" si="9"/>
        <v>44137.015000000007</v>
      </c>
      <c r="U82" s="87">
        <f t="shared" si="9"/>
        <v>44137.015000000007</v>
      </c>
      <c r="V82" s="87">
        <f t="shared" si="9"/>
        <v>44137.015000000007</v>
      </c>
      <c r="W82" s="87">
        <f t="shared" si="9"/>
        <v>44137.015000000007</v>
      </c>
      <c r="X82" s="87">
        <f t="shared" si="9"/>
        <v>44137.015000000007</v>
      </c>
      <c r="Y82" s="87">
        <f t="shared" si="9"/>
        <v>44137.015000000007</v>
      </c>
      <c r="Z82" s="87">
        <f t="shared" si="9"/>
        <v>18174.065000000002</v>
      </c>
      <c r="AD82" s="169">
        <f>SUMIF(Summary!A:A,'8) EYB - 2, 3&amp;4 YO'!A82,Summary!K:K)-N82</f>
        <v>71987.199999999953</v>
      </c>
    </row>
    <row r="83" spans="1:30" ht="15" x14ac:dyDescent="0.25">
      <c r="A83" s="7">
        <v>3071002</v>
      </c>
      <c r="B83" s="37" t="s">
        <v>546</v>
      </c>
      <c r="C83" s="175">
        <v>120</v>
      </c>
      <c r="D83" s="175">
        <v>121</v>
      </c>
      <c r="E83" s="174" t="s">
        <v>470</v>
      </c>
      <c r="F83" s="175">
        <v>82</v>
      </c>
      <c r="G83" s="174" t="s">
        <v>470</v>
      </c>
      <c r="H83" s="175">
        <v>121</v>
      </c>
      <c r="I83" s="174" t="s">
        <v>470</v>
      </c>
      <c r="J83" s="174">
        <f t="shared" si="6"/>
        <v>106.63157894736842</v>
      </c>
      <c r="K83" s="168">
        <f t="shared" ref="K83:K85" si="10">($C$11+$C$13)*J83*15*38</f>
        <v>297822</v>
      </c>
      <c r="L83" s="168">
        <v>5632</v>
      </c>
      <c r="M83" s="168">
        <v>213088</v>
      </c>
      <c r="N83" s="168">
        <f t="shared" ref="N83:N85" si="11">K83+L83+M83</f>
        <v>516542</v>
      </c>
      <c r="O83" s="87">
        <f t="shared" si="9"/>
        <v>59402.33</v>
      </c>
      <c r="P83" s="87">
        <f t="shared" si="9"/>
        <v>43906.07</v>
      </c>
      <c r="Q83" s="87">
        <f t="shared" si="9"/>
        <v>43906.07</v>
      </c>
      <c r="R83" s="87">
        <f t="shared" si="9"/>
        <v>43906.07</v>
      </c>
      <c r="S83" s="87">
        <f t="shared" si="9"/>
        <v>43906.07</v>
      </c>
      <c r="T83" s="87">
        <f t="shared" si="9"/>
        <v>43906.07</v>
      </c>
      <c r="U83" s="87">
        <f t="shared" si="9"/>
        <v>43906.07</v>
      </c>
      <c r="V83" s="87">
        <f t="shared" si="9"/>
        <v>43906.07</v>
      </c>
      <c r="W83" s="87">
        <f t="shared" si="9"/>
        <v>43906.07</v>
      </c>
      <c r="X83" s="87">
        <f t="shared" si="9"/>
        <v>43906.07</v>
      </c>
      <c r="Y83" s="87">
        <f t="shared" si="9"/>
        <v>43906.07</v>
      </c>
      <c r="Z83" s="87">
        <f t="shared" si="9"/>
        <v>18078.97</v>
      </c>
      <c r="AD83" s="169">
        <f>SUMIF(Summary!A:A,'8) EYB - 2, 3&amp;4 YO'!A83,Summary!K:K)-N83</f>
        <v>38243.199999999953</v>
      </c>
    </row>
    <row r="84" spans="1:30" ht="15" x14ac:dyDescent="0.25">
      <c r="A84" s="7">
        <v>3071000</v>
      </c>
      <c r="B84" s="37" t="s">
        <v>547</v>
      </c>
      <c r="C84" s="175">
        <v>90</v>
      </c>
      <c r="D84" s="175">
        <v>119</v>
      </c>
      <c r="E84" s="174" t="s">
        <v>470</v>
      </c>
      <c r="F84" s="175">
        <v>62</v>
      </c>
      <c r="G84" s="174" t="s">
        <v>470</v>
      </c>
      <c r="H84" s="175">
        <v>82</v>
      </c>
      <c r="I84" s="174" t="s">
        <v>470</v>
      </c>
      <c r="J84" s="174">
        <f t="shared" si="6"/>
        <v>86.315789473684205</v>
      </c>
      <c r="K84" s="168">
        <f t="shared" si="10"/>
        <v>241079.99999999994</v>
      </c>
      <c r="L84" s="168">
        <v>296</v>
      </c>
      <c r="M84" s="168">
        <v>172489</v>
      </c>
      <c r="N84" s="168">
        <f t="shared" si="11"/>
        <v>413864.99999999994</v>
      </c>
      <c r="O84" s="87">
        <f t="shared" ref="O84:Z85" si="12">$N84*O$17</f>
        <v>47594.474999999999</v>
      </c>
      <c r="P84" s="87">
        <f t="shared" si="12"/>
        <v>35178.524999999994</v>
      </c>
      <c r="Q84" s="87">
        <f t="shared" si="12"/>
        <v>35178.524999999994</v>
      </c>
      <c r="R84" s="87">
        <f t="shared" si="12"/>
        <v>35178.524999999994</v>
      </c>
      <c r="S84" s="87">
        <f t="shared" si="12"/>
        <v>35178.524999999994</v>
      </c>
      <c r="T84" s="87">
        <f t="shared" si="12"/>
        <v>35178.524999999994</v>
      </c>
      <c r="U84" s="87">
        <f t="shared" si="12"/>
        <v>35178.524999999994</v>
      </c>
      <c r="V84" s="87">
        <f t="shared" si="12"/>
        <v>35178.524999999994</v>
      </c>
      <c r="W84" s="87">
        <f t="shared" si="12"/>
        <v>35178.524999999994</v>
      </c>
      <c r="X84" s="87">
        <f t="shared" si="12"/>
        <v>35178.524999999994</v>
      </c>
      <c r="Y84" s="87">
        <f t="shared" si="12"/>
        <v>35178.524999999994</v>
      </c>
      <c r="Z84" s="87">
        <f t="shared" si="12"/>
        <v>14485.275</v>
      </c>
      <c r="AD84" s="169">
        <f>SUMIF(Summary!A:A,'8) EYB - 2, 3&amp;4 YO'!A84,Summary!K:K)-N84</f>
        <v>93358.399999999965</v>
      </c>
    </row>
    <row r="85" spans="1:30" ht="15" x14ac:dyDescent="0.25">
      <c r="A85" s="7">
        <v>3071003</v>
      </c>
      <c r="B85" s="37" t="s">
        <v>548</v>
      </c>
      <c r="C85" s="175">
        <v>120</v>
      </c>
      <c r="D85" s="175">
        <v>114</v>
      </c>
      <c r="E85" s="174" t="s">
        <v>470</v>
      </c>
      <c r="F85" s="175">
        <v>77</v>
      </c>
      <c r="G85" s="174" t="s">
        <v>470</v>
      </c>
      <c r="H85" s="175">
        <v>87</v>
      </c>
      <c r="I85" s="174" t="s">
        <v>470</v>
      </c>
      <c r="J85" s="174">
        <f t="shared" si="6"/>
        <v>91.84210526315789</v>
      </c>
      <c r="K85" s="168">
        <f t="shared" si="10"/>
        <v>256514.99999999994</v>
      </c>
      <c r="L85" s="168">
        <v>0</v>
      </c>
      <c r="M85" s="168">
        <v>183533</v>
      </c>
      <c r="N85" s="168">
        <f t="shared" si="11"/>
        <v>440047.99999999994</v>
      </c>
      <c r="O85" s="87">
        <f t="shared" si="12"/>
        <v>50605.52</v>
      </c>
      <c r="P85" s="87">
        <f t="shared" si="12"/>
        <v>37404.079999999994</v>
      </c>
      <c r="Q85" s="87">
        <f t="shared" si="12"/>
        <v>37404.079999999994</v>
      </c>
      <c r="R85" s="87">
        <f t="shared" si="12"/>
        <v>37404.079999999994</v>
      </c>
      <c r="S85" s="87">
        <f t="shared" si="12"/>
        <v>37404.079999999994</v>
      </c>
      <c r="T85" s="87">
        <f t="shared" si="12"/>
        <v>37404.079999999994</v>
      </c>
      <c r="U85" s="87">
        <f t="shared" si="12"/>
        <v>37404.079999999994</v>
      </c>
      <c r="V85" s="87">
        <f t="shared" si="12"/>
        <v>37404.079999999994</v>
      </c>
      <c r="W85" s="87">
        <f t="shared" si="12"/>
        <v>37404.079999999994</v>
      </c>
      <c r="X85" s="87">
        <f t="shared" si="12"/>
        <v>37404.079999999994</v>
      </c>
      <c r="Y85" s="87">
        <f t="shared" si="12"/>
        <v>37404.079999999994</v>
      </c>
      <c r="Z85" s="87">
        <f t="shared" si="12"/>
        <v>15401.68</v>
      </c>
      <c r="AD85" s="169">
        <f>SUMIF(Summary!A:A,'8) EYB - 2, 3&amp;4 YO'!A85,Summary!K:K)-N85</f>
        <v>159721.60000000003</v>
      </c>
    </row>
    <row r="86" spans="1:30" ht="15" x14ac:dyDescent="0.2">
      <c r="A86" s="35"/>
      <c r="B86" s="35" t="s">
        <v>571</v>
      </c>
      <c r="C86" s="76">
        <f>SUM(C19:C85)</f>
        <v>4559</v>
      </c>
      <c r="D86" s="76">
        <f t="shared" ref="D86:Z86" si="13">SUM(D19:D85)</f>
        <v>4255</v>
      </c>
      <c r="E86" s="76">
        <f t="shared" si="13"/>
        <v>0</v>
      </c>
      <c r="F86" s="76">
        <f t="shared" si="13"/>
        <v>3387</v>
      </c>
      <c r="G86" s="76">
        <f t="shared" si="13"/>
        <v>0</v>
      </c>
      <c r="H86" s="76">
        <f t="shared" si="13"/>
        <v>3884</v>
      </c>
      <c r="I86" s="76">
        <f t="shared" si="13"/>
        <v>0</v>
      </c>
      <c r="J86" s="76">
        <f t="shared" si="13"/>
        <v>3818.0526315789471</v>
      </c>
      <c r="K86" s="35">
        <f t="shared" si="13"/>
        <v>10663821</v>
      </c>
      <c r="L86" s="35">
        <f t="shared" si="13"/>
        <v>236546</v>
      </c>
      <c r="M86" s="35">
        <f t="shared" si="13"/>
        <v>778201</v>
      </c>
      <c r="N86" s="35">
        <f t="shared" si="13"/>
        <v>11678568</v>
      </c>
      <c r="O86" s="87">
        <f t="shared" si="13"/>
        <v>1343035.3200000003</v>
      </c>
      <c r="P86" s="87">
        <f t="shared" si="13"/>
        <v>992678.28</v>
      </c>
      <c r="Q86" s="87">
        <f t="shared" si="13"/>
        <v>992678.28</v>
      </c>
      <c r="R86" s="87">
        <f t="shared" si="13"/>
        <v>992678.28</v>
      </c>
      <c r="S86" s="87">
        <f t="shared" si="13"/>
        <v>992678.28</v>
      </c>
      <c r="T86" s="87">
        <f t="shared" si="13"/>
        <v>992678.28</v>
      </c>
      <c r="U86" s="87">
        <f t="shared" si="13"/>
        <v>992678.28</v>
      </c>
      <c r="V86" s="87">
        <f t="shared" si="13"/>
        <v>992678.28</v>
      </c>
      <c r="W86" s="87">
        <f t="shared" si="13"/>
        <v>992678.28</v>
      </c>
      <c r="X86" s="87">
        <f t="shared" si="13"/>
        <v>992678.28</v>
      </c>
      <c r="Y86" s="87">
        <f t="shared" si="13"/>
        <v>992678.28</v>
      </c>
      <c r="Z86" s="87">
        <f t="shared" si="13"/>
        <v>408749.87999999995</v>
      </c>
      <c r="AD86" s="169">
        <f>SUMIF(Summary!A:A,'8) EYB - 2, 3&amp;4 YO'!A86,Summary!K:K)-N86</f>
        <v>-11678568</v>
      </c>
    </row>
    <row r="87" spans="1:30" x14ac:dyDescent="0.2">
      <c r="C87"/>
      <c r="D87"/>
      <c r="E87"/>
      <c r="F87"/>
      <c r="G87"/>
      <c r="H87"/>
      <c r="I87"/>
      <c r="J87"/>
      <c r="AD87" s="169">
        <f>SUMIF(Summary!A:A,'8) EYB - 2, 3&amp;4 YO'!A87,Summary!K:K)-N87</f>
        <v>0</v>
      </c>
    </row>
    <row r="88" spans="1:30" ht="23.25" x14ac:dyDescent="0.35">
      <c r="A88" s="82" t="s">
        <v>579</v>
      </c>
      <c r="C88"/>
      <c r="D88"/>
      <c r="E88"/>
      <c r="F88"/>
      <c r="G88"/>
      <c r="H88"/>
      <c r="I88"/>
      <c r="J88"/>
      <c r="AD88" s="169">
        <f>SUMIF(Summary!A:A,'8) EYB - 2, 3&amp;4 YO'!A88,Summary!K:K)-N88</f>
        <v>0</v>
      </c>
    </row>
    <row r="89" spans="1:30" ht="165" x14ac:dyDescent="0.2">
      <c r="A89" s="28" t="s">
        <v>528</v>
      </c>
      <c r="B89" s="28" t="s">
        <v>529</v>
      </c>
      <c r="C89" s="28" t="s">
        <v>550</v>
      </c>
      <c r="D89" s="28" t="s">
        <v>552</v>
      </c>
      <c r="E89" s="28" t="s">
        <v>572</v>
      </c>
      <c r="F89" s="28" t="s">
        <v>556</v>
      </c>
      <c r="G89" s="28" t="s">
        <v>566</v>
      </c>
      <c r="H89"/>
      <c r="I89"/>
      <c r="J89"/>
      <c r="O89" s="104" t="s">
        <v>364</v>
      </c>
      <c r="P89" s="104" t="s">
        <v>365</v>
      </c>
      <c r="Q89" s="104" t="s">
        <v>366</v>
      </c>
      <c r="R89" s="104" t="s">
        <v>367</v>
      </c>
      <c r="S89" s="104" t="s">
        <v>368</v>
      </c>
      <c r="T89" s="104" t="s">
        <v>580</v>
      </c>
      <c r="U89" s="104" t="s">
        <v>581</v>
      </c>
      <c r="V89" s="104" t="s">
        <v>585</v>
      </c>
      <c r="W89" s="104" t="s">
        <v>448</v>
      </c>
      <c r="X89" s="104" t="s">
        <v>449</v>
      </c>
      <c r="Y89" s="104" t="s">
        <v>586</v>
      </c>
      <c r="Z89" s="104" t="s">
        <v>451</v>
      </c>
      <c r="AD89" s="169">
        <f>SUMIF(Summary!A:A,'8) EYB - 2, 3&amp;4 YO'!A89,Summary!K:K)-N89</f>
        <v>0</v>
      </c>
    </row>
    <row r="90" spans="1:30" ht="14.25" x14ac:dyDescent="0.2">
      <c r="A90" s="37">
        <v>3071007</v>
      </c>
      <c r="B90" s="37" t="s">
        <v>545</v>
      </c>
      <c r="C90" s="175">
        <v>16</v>
      </c>
      <c r="D90" s="175">
        <v>33</v>
      </c>
      <c r="E90" s="175">
        <v>15</v>
      </c>
      <c r="F90" s="174">
        <f>(C90+D90+E90)/3</f>
        <v>21.333333333333332</v>
      </c>
      <c r="G90" s="191">
        <f>$F$11*F90*15*38</f>
        <v>71987.199999999997</v>
      </c>
      <c r="H90"/>
      <c r="I90"/>
      <c r="J90"/>
      <c r="N90" s="194">
        <f>G90</f>
        <v>71987.199999999997</v>
      </c>
      <c r="O90" s="87">
        <f>$G90*O$17</f>
        <v>8278.5280000000002</v>
      </c>
      <c r="P90" s="87">
        <f t="shared" ref="P90:Z94" si="14">$G90*P$17</f>
        <v>6118.9120000000003</v>
      </c>
      <c r="Q90" s="87">
        <f t="shared" si="14"/>
        <v>6118.9120000000003</v>
      </c>
      <c r="R90" s="87">
        <f t="shared" si="14"/>
        <v>6118.9120000000003</v>
      </c>
      <c r="S90" s="87">
        <f t="shared" si="14"/>
        <v>6118.9120000000003</v>
      </c>
      <c r="T90" s="87">
        <f t="shared" si="14"/>
        <v>6118.9120000000003</v>
      </c>
      <c r="U90" s="87">
        <f t="shared" si="14"/>
        <v>6118.9120000000003</v>
      </c>
      <c r="V90" s="87">
        <f t="shared" si="14"/>
        <v>6118.9120000000003</v>
      </c>
      <c r="W90" s="87">
        <f t="shared" si="14"/>
        <v>6118.9120000000003</v>
      </c>
      <c r="X90" s="87">
        <f t="shared" si="14"/>
        <v>6118.9120000000003</v>
      </c>
      <c r="Y90" s="87">
        <f t="shared" si="14"/>
        <v>6118.9120000000003</v>
      </c>
      <c r="Z90" s="87">
        <f t="shared" si="14"/>
        <v>2519.5520000000001</v>
      </c>
      <c r="AD90" s="169">
        <f>SUMIF(Summary!A:A,'8) EYB - 2, 3&amp;4 YO'!A90,Summary!K:K)-N90</f>
        <v>519258.99999999994</v>
      </c>
    </row>
    <row r="91" spans="1:30" ht="14.25" x14ac:dyDescent="0.2">
      <c r="A91" s="37">
        <v>3071002</v>
      </c>
      <c r="B91" s="37" t="s">
        <v>546</v>
      </c>
      <c r="C91" s="175">
        <v>7</v>
      </c>
      <c r="D91" s="175">
        <v>19</v>
      </c>
      <c r="E91" s="175">
        <v>8</v>
      </c>
      <c r="F91" s="174">
        <f t="shared" ref="F91:F93" si="15">(C91+D91+E91)/3</f>
        <v>11.333333333333334</v>
      </c>
      <c r="G91" s="191">
        <f>$F$11*F91*15*38</f>
        <v>38243.199999999997</v>
      </c>
      <c r="H91"/>
      <c r="I91"/>
      <c r="J91"/>
      <c r="N91" s="194">
        <f t="shared" ref="N91:N94" si="16">G91</f>
        <v>38243.199999999997</v>
      </c>
      <c r="O91" s="87">
        <f t="shared" ref="O91:O94" si="17">$G91*O$17</f>
        <v>4397.9679999999998</v>
      </c>
      <c r="P91" s="87">
        <f t="shared" si="14"/>
        <v>3250.672</v>
      </c>
      <c r="Q91" s="87">
        <f t="shared" si="14"/>
        <v>3250.672</v>
      </c>
      <c r="R91" s="87">
        <f t="shared" si="14"/>
        <v>3250.672</v>
      </c>
      <c r="S91" s="87">
        <f t="shared" si="14"/>
        <v>3250.672</v>
      </c>
      <c r="T91" s="87">
        <f t="shared" si="14"/>
        <v>3250.672</v>
      </c>
      <c r="U91" s="87">
        <f t="shared" si="14"/>
        <v>3250.672</v>
      </c>
      <c r="V91" s="87">
        <f t="shared" si="14"/>
        <v>3250.672</v>
      </c>
      <c r="W91" s="87">
        <f t="shared" si="14"/>
        <v>3250.672</v>
      </c>
      <c r="X91" s="87">
        <f t="shared" si="14"/>
        <v>3250.672</v>
      </c>
      <c r="Y91" s="87">
        <f t="shared" si="14"/>
        <v>3250.672</v>
      </c>
      <c r="Z91" s="87">
        <f t="shared" si="14"/>
        <v>1338.5119999999999</v>
      </c>
      <c r="AD91" s="169">
        <f>SUMIF(Summary!A:A,'8) EYB - 2, 3&amp;4 YO'!A91,Summary!K:K)-N91</f>
        <v>516541.99999999994</v>
      </c>
    </row>
    <row r="92" spans="1:30" ht="14.25" x14ac:dyDescent="0.2">
      <c r="A92" s="37">
        <v>3071000</v>
      </c>
      <c r="B92" s="37" t="s">
        <v>547</v>
      </c>
      <c r="C92" s="175">
        <v>16</v>
      </c>
      <c r="D92" s="175">
        <v>31</v>
      </c>
      <c r="E92" s="175">
        <v>36</v>
      </c>
      <c r="F92" s="174">
        <f t="shared" si="15"/>
        <v>27.666666666666668</v>
      </c>
      <c r="G92" s="191">
        <f>$F$11*F92*15*38</f>
        <v>93358.399999999994</v>
      </c>
      <c r="H92"/>
      <c r="I92"/>
      <c r="J92"/>
      <c r="N92" s="194">
        <f t="shared" si="16"/>
        <v>93358.399999999994</v>
      </c>
      <c r="O92" s="87">
        <f t="shared" si="17"/>
        <v>10736.216</v>
      </c>
      <c r="P92" s="87">
        <f t="shared" si="14"/>
        <v>7935.4639999999999</v>
      </c>
      <c r="Q92" s="87">
        <f t="shared" si="14"/>
        <v>7935.4639999999999</v>
      </c>
      <c r="R92" s="87">
        <f t="shared" si="14"/>
        <v>7935.4639999999999</v>
      </c>
      <c r="S92" s="87">
        <f t="shared" si="14"/>
        <v>7935.4639999999999</v>
      </c>
      <c r="T92" s="87">
        <f t="shared" si="14"/>
        <v>7935.4639999999999</v>
      </c>
      <c r="U92" s="87">
        <f t="shared" si="14"/>
        <v>7935.4639999999999</v>
      </c>
      <c r="V92" s="87">
        <f t="shared" si="14"/>
        <v>7935.4639999999999</v>
      </c>
      <c r="W92" s="87">
        <f t="shared" si="14"/>
        <v>7935.4639999999999</v>
      </c>
      <c r="X92" s="87">
        <f t="shared" si="14"/>
        <v>7935.4639999999999</v>
      </c>
      <c r="Y92" s="87">
        <f t="shared" si="14"/>
        <v>7935.4639999999999</v>
      </c>
      <c r="Z92" s="87">
        <f t="shared" si="14"/>
        <v>3267.5440000000003</v>
      </c>
      <c r="AD92" s="169">
        <f>SUMIF(Summary!A:A,'8) EYB - 2, 3&amp;4 YO'!A92,Summary!K:K)-N92</f>
        <v>413864.99999999988</v>
      </c>
    </row>
    <row r="93" spans="1:30" ht="14.25" x14ac:dyDescent="0.2">
      <c r="A93" s="37">
        <v>3071003</v>
      </c>
      <c r="B93" s="37" t="s">
        <v>548</v>
      </c>
      <c r="C93" s="175">
        <v>44</v>
      </c>
      <c r="D93" s="175">
        <v>50</v>
      </c>
      <c r="E93" s="175">
        <v>48</v>
      </c>
      <c r="F93" s="174">
        <f t="shared" si="15"/>
        <v>47.333333333333336</v>
      </c>
      <c r="G93" s="191">
        <f>$F$11*F93*15*38</f>
        <v>159721.60000000003</v>
      </c>
      <c r="H93"/>
      <c r="I93"/>
      <c r="J93"/>
      <c r="N93" s="194">
        <f t="shared" si="16"/>
        <v>159721.60000000003</v>
      </c>
      <c r="O93" s="87">
        <f t="shared" si="17"/>
        <v>18367.984000000004</v>
      </c>
      <c r="P93" s="87">
        <f t="shared" si="14"/>
        <v>13576.336000000005</v>
      </c>
      <c r="Q93" s="87">
        <f t="shared" si="14"/>
        <v>13576.336000000005</v>
      </c>
      <c r="R93" s="87">
        <f t="shared" si="14"/>
        <v>13576.336000000005</v>
      </c>
      <c r="S93" s="87">
        <f t="shared" si="14"/>
        <v>13576.336000000005</v>
      </c>
      <c r="T93" s="87">
        <f t="shared" si="14"/>
        <v>13576.336000000005</v>
      </c>
      <c r="U93" s="87">
        <f t="shared" si="14"/>
        <v>13576.336000000005</v>
      </c>
      <c r="V93" s="87">
        <f t="shared" si="14"/>
        <v>13576.336000000005</v>
      </c>
      <c r="W93" s="87">
        <f t="shared" si="14"/>
        <v>13576.336000000005</v>
      </c>
      <c r="X93" s="87">
        <f t="shared" si="14"/>
        <v>13576.336000000005</v>
      </c>
      <c r="Y93" s="87">
        <f t="shared" si="14"/>
        <v>13576.336000000005</v>
      </c>
      <c r="Z93" s="87">
        <f t="shared" si="14"/>
        <v>5590.2560000000021</v>
      </c>
      <c r="AD93" s="169">
        <f>SUMIF(Summary!A:A,'8) EYB - 2, 3&amp;4 YO'!A93,Summary!K:K)-N93</f>
        <v>440047.99999999994</v>
      </c>
    </row>
    <row r="94" spans="1:30" ht="15" x14ac:dyDescent="0.2">
      <c r="A94" s="35"/>
      <c r="B94" s="35" t="s">
        <v>544</v>
      </c>
      <c r="C94" s="76">
        <f>SUM(C90:C93)</f>
        <v>83</v>
      </c>
      <c r="D94" s="76">
        <f t="shared" ref="D94:F94" si="18">SUM(D90:D93)</f>
        <v>133</v>
      </c>
      <c r="E94" s="76">
        <f t="shared" si="18"/>
        <v>107</v>
      </c>
      <c r="F94" s="76">
        <f t="shared" si="18"/>
        <v>107.66666666666666</v>
      </c>
      <c r="G94" s="35">
        <f>$F$11*F94*15*38</f>
        <v>363310.39999999997</v>
      </c>
      <c r="H94"/>
      <c r="I94"/>
      <c r="J94"/>
      <c r="N94" s="194">
        <f t="shared" si="16"/>
        <v>363310.39999999997</v>
      </c>
      <c r="O94" s="87">
        <f t="shared" si="17"/>
        <v>41780.695999999996</v>
      </c>
      <c r="P94" s="87">
        <f t="shared" si="14"/>
        <v>30881.383999999998</v>
      </c>
      <c r="Q94" s="87">
        <f t="shared" si="14"/>
        <v>30881.383999999998</v>
      </c>
      <c r="R94" s="87">
        <f t="shared" si="14"/>
        <v>30881.383999999998</v>
      </c>
      <c r="S94" s="87">
        <f t="shared" si="14"/>
        <v>30881.383999999998</v>
      </c>
      <c r="T94" s="87">
        <f t="shared" si="14"/>
        <v>30881.383999999998</v>
      </c>
      <c r="U94" s="87">
        <f t="shared" si="14"/>
        <v>30881.383999999998</v>
      </c>
      <c r="V94" s="87">
        <f t="shared" si="14"/>
        <v>30881.383999999998</v>
      </c>
      <c r="W94" s="87">
        <f t="shared" si="14"/>
        <v>30881.383999999998</v>
      </c>
      <c r="X94" s="87">
        <f t="shared" si="14"/>
        <v>30881.383999999998</v>
      </c>
      <c r="Y94" s="87">
        <f t="shared" si="14"/>
        <v>30881.383999999998</v>
      </c>
      <c r="Z94" s="87">
        <f t="shared" si="14"/>
        <v>12715.864</v>
      </c>
      <c r="AD94" s="169">
        <f>SUMIF(Summary!A:A,'8) EYB - 2, 3&amp;4 YO'!A94,Summary!K:K)-N94</f>
        <v>-363310.39999999997</v>
      </c>
    </row>
    <row r="95" spans="1:30" x14ac:dyDescent="0.2">
      <c r="C95" s="176"/>
      <c r="D95" s="176"/>
      <c r="E95" s="176"/>
      <c r="F95" s="176"/>
      <c r="G95" s="167"/>
      <c r="H95" s="167"/>
      <c r="I95" s="167"/>
      <c r="J95"/>
      <c r="AD95" s="169">
        <f>SUMIF(Summary!A:A,'8) EYB - 2, 3&amp;4 YO'!A95,Summary!K:K)-N95</f>
        <v>0</v>
      </c>
    </row>
    <row r="96" spans="1:30" x14ac:dyDescent="0.2">
      <c r="C96" s="176"/>
      <c r="D96" s="176"/>
      <c r="E96" s="176"/>
      <c r="F96" s="176"/>
      <c r="G96" s="176"/>
      <c r="H96" s="176"/>
      <c r="I96" s="176"/>
      <c r="J96" s="176"/>
      <c r="AD96" s="169">
        <f>SUMIF(Summary!A:A,'8) EYB - 2, 3&amp;4 YO'!A96,Summary!K:K)-N96</f>
        <v>0</v>
      </c>
    </row>
    <row r="97" spans="3:30" x14ac:dyDescent="0.2">
      <c r="C97" s="176"/>
      <c r="D97" s="176"/>
      <c r="E97" s="176"/>
      <c r="F97" s="176"/>
      <c r="G97" s="176"/>
      <c r="H97" s="176"/>
      <c r="I97" s="176"/>
      <c r="J97" s="176"/>
      <c r="AD97" s="169">
        <f>SUMIF(Summary!A:A,'8) EYB - 2, 3&amp;4 YO'!A97,Summary!K:K)-N97</f>
        <v>0</v>
      </c>
    </row>
    <row r="98" spans="3:30" x14ac:dyDescent="0.2">
      <c r="C98" s="176"/>
      <c r="D98" s="176"/>
      <c r="E98" s="176"/>
      <c r="F98" s="176"/>
      <c r="G98" s="176"/>
      <c r="H98" s="176"/>
      <c r="I98" s="176"/>
      <c r="J98" s="176"/>
      <c r="AD98" s="169">
        <f>SUMIF(Summary!A:A,'8) EYB - 2, 3&amp;4 YO'!A98,Summary!K:K)-N98</f>
        <v>0</v>
      </c>
    </row>
    <row r="99" spans="3:30" x14ac:dyDescent="0.2">
      <c r="C99" s="176"/>
      <c r="D99" s="176"/>
      <c r="E99" s="176"/>
      <c r="F99" s="176"/>
      <c r="G99" s="176"/>
      <c r="H99" s="176"/>
      <c r="I99" s="176"/>
      <c r="J99" s="176"/>
      <c r="AD99" s="169">
        <f>SUMIF(Summary!A:A,'8) EYB - 2, 3&amp;4 YO'!A99,Summary!K:K)-N99</f>
        <v>0</v>
      </c>
    </row>
    <row r="100" spans="3:30" x14ac:dyDescent="0.2">
      <c r="C100" s="176"/>
      <c r="D100" s="176"/>
      <c r="E100" s="176"/>
      <c r="F100" s="176"/>
      <c r="G100" s="176"/>
      <c r="H100" s="176"/>
      <c r="I100" s="176"/>
      <c r="J100" s="176"/>
      <c r="AD100" s="169">
        <f>SUMIF(Summary!A:A,'8) EYB - 2, 3&amp;4 YO'!A100,Summary!K:K)-N100</f>
        <v>0</v>
      </c>
    </row>
    <row r="101" spans="3:30" x14ac:dyDescent="0.2">
      <c r="C101" s="176"/>
      <c r="D101" s="176"/>
      <c r="E101" s="176"/>
      <c r="F101" s="176"/>
      <c r="G101" s="176"/>
      <c r="H101" s="176"/>
      <c r="I101" s="176"/>
      <c r="J101" s="176"/>
      <c r="AD101" s="169">
        <f>SUMIF(Summary!A:A,'8) EYB - 2, 3&amp;4 YO'!A101,Summary!K:K)-N101</f>
        <v>0</v>
      </c>
    </row>
    <row r="102" spans="3:30" x14ac:dyDescent="0.2">
      <c r="C102" s="176"/>
      <c r="D102" s="176"/>
      <c r="E102" s="176"/>
      <c r="F102" s="176"/>
      <c r="G102" s="176"/>
      <c r="H102" s="176"/>
      <c r="I102" s="176"/>
      <c r="J102" s="176"/>
      <c r="AD102" s="169">
        <f>SUMIF(Summary!A:A,'8) EYB - 2, 3&amp;4 YO'!A102,Summary!K:K)-N102</f>
        <v>0</v>
      </c>
    </row>
    <row r="103" spans="3:30" x14ac:dyDescent="0.2">
      <c r="C103" s="176"/>
      <c r="D103" s="176"/>
      <c r="E103" s="176"/>
      <c r="F103" s="176"/>
      <c r="G103" s="176"/>
      <c r="H103" s="176"/>
      <c r="I103" s="176"/>
      <c r="J103" s="176"/>
      <c r="AD103" s="169">
        <f>SUMIF(Summary!A:A,'8) EYB - 2, 3&amp;4 YO'!A103,Summary!K:K)-N103</f>
        <v>0</v>
      </c>
    </row>
    <row r="104" spans="3:30" x14ac:dyDescent="0.2">
      <c r="C104" s="176"/>
      <c r="D104" s="176"/>
      <c r="E104" s="176"/>
      <c r="F104" s="176"/>
      <c r="G104" s="176"/>
      <c r="H104" s="176"/>
      <c r="I104" s="176"/>
      <c r="J104" s="176"/>
      <c r="AD104" s="169">
        <f>SUMIF(Summary!A:A,'8) EYB - 2, 3&amp;4 YO'!A104,Summary!K:K)-N104</f>
        <v>0</v>
      </c>
    </row>
    <row r="105" spans="3:30" x14ac:dyDescent="0.2">
      <c r="C105" s="176"/>
      <c r="D105" s="176"/>
      <c r="E105" s="176"/>
      <c r="F105" s="176"/>
      <c r="G105" s="176"/>
      <c r="H105" s="176"/>
      <c r="I105" s="176"/>
      <c r="J105" s="176"/>
      <c r="AD105" s="169">
        <f>SUMIF(Summary!A:A,'8) EYB - 2, 3&amp;4 YO'!A105,Summary!K:K)-N105</f>
        <v>0</v>
      </c>
    </row>
    <row r="106" spans="3:30" x14ac:dyDescent="0.2">
      <c r="C106" s="176"/>
      <c r="D106" s="176"/>
      <c r="E106" s="176"/>
      <c r="F106" s="176"/>
      <c r="G106" s="176"/>
      <c r="H106" s="176"/>
      <c r="I106" s="176"/>
      <c r="J106" s="176"/>
      <c r="AD106" s="169">
        <f>SUMIF(Summary!A:A,'8) EYB - 2, 3&amp;4 YO'!A106,Summary!K:K)-N106</f>
        <v>0</v>
      </c>
    </row>
    <row r="107" spans="3:30" x14ac:dyDescent="0.2">
      <c r="C107" s="176"/>
      <c r="D107" s="176"/>
      <c r="E107" s="176"/>
      <c r="F107" s="176"/>
      <c r="G107" s="176"/>
      <c r="H107" s="176"/>
      <c r="I107" s="176"/>
      <c r="J107" s="176"/>
      <c r="AD107" s="169">
        <f>SUMIF(Summary!A:A,'8) EYB - 2, 3&amp;4 YO'!A107,Summary!K:K)-N107</f>
        <v>0</v>
      </c>
    </row>
    <row r="108" spans="3:30" x14ac:dyDescent="0.2">
      <c r="C108" s="176"/>
      <c r="D108" s="176"/>
      <c r="E108" s="176"/>
      <c r="F108" s="176"/>
      <c r="G108" s="176"/>
      <c r="H108" s="176"/>
      <c r="I108" s="176"/>
      <c r="J108" s="176"/>
      <c r="AD108" s="169">
        <f>SUMIF(Summary!A:A,'8) EYB - 2, 3&amp;4 YO'!A108,Summary!K:K)-N108</f>
        <v>0</v>
      </c>
    </row>
    <row r="109" spans="3:30" x14ac:dyDescent="0.2">
      <c r="C109" s="176"/>
      <c r="D109" s="176"/>
      <c r="E109" s="176"/>
      <c r="F109" s="176"/>
      <c r="G109" s="176"/>
      <c r="H109" s="176"/>
      <c r="I109" s="176"/>
      <c r="J109" s="176"/>
    </row>
    <row r="110" spans="3:30" x14ac:dyDescent="0.2">
      <c r="C110" s="176"/>
      <c r="D110" s="176"/>
      <c r="E110" s="176"/>
      <c r="F110" s="176"/>
      <c r="G110" s="176"/>
      <c r="H110" s="176"/>
      <c r="I110" s="176"/>
      <c r="J110" s="176"/>
    </row>
    <row r="111" spans="3:30" x14ac:dyDescent="0.2">
      <c r="C111" s="176"/>
      <c r="D111" s="176"/>
      <c r="E111" s="176"/>
      <c r="F111" s="176"/>
      <c r="G111" s="176"/>
      <c r="H111" s="176"/>
      <c r="I111" s="176"/>
      <c r="J111" s="176"/>
    </row>
    <row r="112" spans="3:30" x14ac:dyDescent="0.2">
      <c r="C112" s="176"/>
      <c r="D112" s="176"/>
      <c r="E112" s="176"/>
      <c r="F112" s="176"/>
      <c r="G112" s="176"/>
      <c r="H112" s="176"/>
      <c r="I112" s="176"/>
      <c r="J112" s="176"/>
    </row>
    <row r="113" spans="3:10" x14ac:dyDescent="0.2">
      <c r="C113" s="176"/>
      <c r="D113" s="176"/>
      <c r="E113" s="176"/>
      <c r="F113" s="176"/>
      <c r="G113" s="176"/>
      <c r="H113" s="176"/>
      <c r="I113" s="176"/>
      <c r="J113" s="176"/>
    </row>
    <row r="114" spans="3:10" x14ac:dyDescent="0.2">
      <c r="C114" s="176"/>
      <c r="D114" s="176"/>
      <c r="E114" s="176"/>
      <c r="F114" s="176"/>
      <c r="G114" s="176"/>
      <c r="H114" s="176"/>
      <c r="I114" s="176"/>
      <c r="J114" s="176"/>
    </row>
    <row r="115" spans="3:10" x14ac:dyDescent="0.2">
      <c r="C115" s="176"/>
      <c r="D115" s="176"/>
      <c r="E115" s="176"/>
      <c r="F115" s="176"/>
      <c r="G115" s="176"/>
      <c r="H115" s="176"/>
      <c r="I115" s="176"/>
      <c r="J115" s="176"/>
    </row>
    <row r="116" spans="3:10" x14ac:dyDescent="0.2">
      <c r="C116" s="176"/>
      <c r="D116" s="176"/>
      <c r="E116" s="176"/>
      <c r="F116" s="176"/>
      <c r="G116" s="176"/>
      <c r="H116" s="176"/>
      <c r="I116" s="176"/>
      <c r="J116" s="176"/>
    </row>
    <row r="117" spans="3:10" x14ac:dyDescent="0.2">
      <c r="C117" s="176"/>
      <c r="D117" s="176"/>
      <c r="E117" s="176"/>
      <c r="F117" s="176"/>
      <c r="G117" s="176"/>
      <c r="H117" s="176"/>
      <c r="I117" s="176"/>
      <c r="J117" s="176"/>
    </row>
    <row r="118" spans="3:10" x14ac:dyDescent="0.2">
      <c r="C118" s="176"/>
      <c r="D118" s="176"/>
      <c r="E118" s="176"/>
      <c r="F118" s="176"/>
      <c r="G118" s="176"/>
      <c r="H118" s="176"/>
      <c r="I118" s="176"/>
      <c r="J118" s="176"/>
    </row>
    <row r="119" spans="3:10" x14ac:dyDescent="0.2">
      <c r="C119" s="176"/>
      <c r="D119" s="176"/>
      <c r="E119" s="176"/>
      <c r="F119" s="176"/>
      <c r="G119" s="176"/>
      <c r="H119" s="176"/>
      <c r="I119" s="176"/>
      <c r="J119" s="176"/>
    </row>
    <row r="120" spans="3:10" x14ac:dyDescent="0.2">
      <c r="C120" s="176"/>
      <c r="D120" s="176"/>
      <c r="E120" s="176"/>
      <c r="F120" s="176"/>
      <c r="G120" s="176"/>
      <c r="H120" s="176"/>
      <c r="I120" s="176"/>
      <c r="J120" s="176"/>
    </row>
    <row r="121" spans="3:10" x14ac:dyDescent="0.2">
      <c r="C121" s="176"/>
      <c r="D121" s="176"/>
      <c r="E121" s="176"/>
      <c r="F121" s="176"/>
      <c r="G121" s="176"/>
      <c r="H121" s="176"/>
      <c r="I121" s="176"/>
      <c r="J121" s="176"/>
    </row>
  </sheetData>
  <sheetProtection password="9D3C" sheet="1" objects="1" scenarios="1" autoFilter="0"/>
  <autoFilter ref="A18:N86"/>
  <mergeCells count="2">
    <mergeCell ref="K13:N13"/>
    <mergeCell ref="O16:Z16"/>
  </mergeCells>
  <hyperlinks>
    <hyperlink ref="C7" r:id="rId1" display="mailto:SahotaSa@ealing.gov.uk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1) SB - All Schools ISB </vt:lpstr>
      <vt:lpstr>2) SB - Growth Fund</vt:lpstr>
      <vt:lpstr>3) SB - One Off Reserve</vt:lpstr>
      <vt:lpstr>4) HNB - Special Sch, AP, ARPs</vt:lpstr>
      <vt:lpstr>5) HNB - SEN Support Fund</vt:lpstr>
      <vt:lpstr>6) HNB - Mainstream Banding</vt:lpstr>
      <vt:lpstr>7) EYB&amp;HNB - EY High Needs</vt:lpstr>
      <vt:lpstr>8) EYB - 2, 3&amp;4 YO</vt:lpstr>
      <vt:lpstr>9) PPG 2016-17</vt:lpstr>
      <vt:lpstr>10) EFA 2016-17</vt:lpstr>
      <vt:lpstr>11) EYHN Special Nur</vt:lpstr>
    </vt:vector>
  </TitlesOfParts>
  <Company>LBE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Quinn ext 8444</dc:creator>
  <cp:lastModifiedBy>Suresh de Alwis</cp:lastModifiedBy>
  <dcterms:created xsi:type="dcterms:W3CDTF">2017-01-23T11:16:32Z</dcterms:created>
  <dcterms:modified xsi:type="dcterms:W3CDTF">2017-02-28T10:34:38Z</dcterms:modified>
</cp:coreProperties>
</file>