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jvandermeulen\Downloads\"/>
    </mc:Choice>
  </mc:AlternateContent>
  <xr:revisionPtr revIDLastSave="0" documentId="8_{09B48949-D5E9-482D-9AB7-A81083B6A878}" xr6:coauthVersionLast="31" xr6:coauthVersionMax="31" xr10:uidLastSave="{00000000-0000-0000-0000-000000000000}"/>
  <bookViews>
    <workbookView xWindow="0" yWindow="0" windowWidth="19995" windowHeight="8310" xr2:uid="{6048A237-F784-45AB-A8E5-E93B9C869EDA}"/>
  </bookViews>
  <sheets>
    <sheet name="School Summary" sheetId="2" r:id="rId1"/>
    <sheet name="All Schools" sheetId="1" r:id="rId2"/>
  </sheets>
  <definedNames>
    <definedName name="_xlnm._FilterDatabase" localSheetId="1" hidden="1">'All Schools'!$A$12:$U$109</definedName>
    <definedName name="_xlnm.Print_Area" localSheetId="0">'School Summary'!$B$1:$T$33</definedName>
    <definedName name="School">'All Schools'!$D$12:$D$110</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2" l="1"/>
  <c r="G19" i="2" s="1"/>
  <c r="E8" i="1"/>
  <c r="F8" i="1"/>
  <c r="G8" i="1" s="1"/>
  <c r="H8" i="1" s="1"/>
  <c r="I8" i="1" s="1"/>
  <c r="J8" i="1" s="1"/>
  <c r="K8" i="1" s="1"/>
  <c r="L8" i="1" s="1"/>
  <c r="M8" i="1" s="1"/>
  <c r="N8" i="1" s="1"/>
  <c r="O8" i="1" s="1"/>
  <c r="P8" i="1" s="1"/>
  <c r="Q8" i="1" s="1"/>
  <c r="R8" i="1" s="1"/>
  <c r="S8" i="1" s="1"/>
  <c r="T8" i="1" s="1"/>
  <c r="U8" i="1" s="1"/>
  <c r="D8" i="1"/>
  <c r="Q110" i="1"/>
  <c r="G16" i="2" l="1"/>
  <c r="G17" i="2"/>
  <c r="F10" i="2"/>
  <c r="G18" i="2"/>
  <c r="G11" i="2"/>
  <c r="G12" i="2"/>
  <c r="G20" i="2"/>
  <c r="G13" i="2"/>
  <c r="F9" i="2"/>
  <c r="G14" i="2"/>
  <c r="G15" i="2"/>
  <c r="S14" i="1"/>
  <c r="U14" i="1" s="1"/>
  <c r="G14" i="1"/>
  <c r="J9" i="2" l="1"/>
  <c r="R9" i="2"/>
  <c r="O9" i="2"/>
  <c r="Q9" i="2"/>
  <c r="K9" i="2"/>
  <c r="S9" i="2"/>
  <c r="L9" i="2"/>
  <c r="M9" i="2"/>
  <c r="N9" i="2"/>
  <c r="I9" i="2"/>
  <c r="P9" i="2"/>
  <c r="T9" i="2" l="1"/>
  <c r="E110" i="1"/>
  <c r="E113" i="1" s="1"/>
  <c r="G16" i="1"/>
  <c r="G17" i="1"/>
  <c r="G108" i="1"/>
  <c r="G106" i="1"/>
  <c r="G104" i="1"/>
  <c r="G102" i="1"/>
  <c r="G100" i="1"/>
  <c r="G98" i="1"/>
  <c r="G96" i="1"/>
  <c r="G94" i="1"/>
  <c r="G92" i="1"/>
  <c r="G90" i="1"/>
  <c r="G88" i="1"/>
  <c r="G86" i="1"/>
  <c r="G84" i="1"/>
  <c r="G82" i="1"/>
  <c r="G80" i="1"/>
  <c r="G78" i="1"/>
  <c r="G76" i="1"/>
  <c r="G74" i="1"/>
  <c r="G72" i="1"/>
  <c r="G70" i="1"/>
  <c r="G68" i="1"/>
  <c r="G66" i="1"/>
  <c r="G64" i="1"/>
  <c r="G62" i="1"/>
  <c r="G60" i="1"/>
  <c r="G58" i="1"/>
  <c r="G56" i="1"/>
  <c r="G54" i="1"/>
  <c r="G99" i="1"/>
  <c r="G63" i="1"/>
  <c r="G53" i="1"/>
  <c r="G51" i="1"/>
  <c r="G49" i="1"/>
  <c r="G47" i="1"/>
  <c r="G45" i="1"/>
  <c r="G43" i="1"/>
  <c r="G41" i="1"/>
  <c r="G39" i="1"/>
  <c r="G37" i="1"/>
  <c r="G109" i="1"/>
  <c r="G91" i="1"/>
  <c r="G83" i="1"/>
  <c r="G75" i="1"/>
  <c r="G61" i="1"/>
  <c r="G103" i="1"/>
  <c r="G55" i="1"/>
  <c r="G97" i="1"/>
  <c r="G93" i="1"/>
  <c r="G85" i="1"/>
  <c r="G77" i="1"/>
  <c r="G107" i="1"/>
  <c r="G52" i="1"/>
  <c r="G50" i="1"/>
  <c r="G48" i="1"/>
  <c r="G46" i="1"/>
  <c r="G44" i="1"/>
  <c r="G42" i="1"/>
  <c r="G40" i="1"/>
  <c r="G38" i="1"/>
  <c r="G101" i="1"/>
  <c r="G87" i="1"/>
  <c r="G79" i="1"/>
  <c r="G71" i="1"/>
  <c r="G69" i="1"/>
  <c r="G105" i="1"/>
  <c r="G89" i="1"/>
  <c r="G81" i="1"/>
  <c r="G73" i="1"/>
  <c r="G65" i="1"/>
  <c r="G35" i="1"/>
  <c r="G28" i="1"/>
  <c r="G29" i="1"/>
  <c r="G95" i="1"/>
  <c r="G59" i="1"/>
  <c r="G36" i="1"/>
  <c r="G31" i="1"/>
  <c r="G18" i="1"/>
  <c r="G15" i="1"/>
  <c r="G24" i="1"/>
  <c r="G57" i="1"/>
  <c r="G32" i="1"/>
  <c r="G20" i="1"/>
  <c r="G19" i="1"/>
  <c r="G67" i="1"/>
  <c r="G22" i="1"/>
  <c r="G23" i="1"/>
  <c r="G21" i="1"/>
  <c r="G33" i="1"/>
  <c r="G26" i="1"/>
  <c r="G25" i="1"/>
  <c r="G27" i="1"/>
  <c r="G34" i="1"/>
  <c r="G30" i="1"/>
  <c r="F31" i="2"/>
  <c r="F26" i="2"/>
  <c r="G28" i="2"/>
  <c r="F29" i="2"/>
  <c r="F30" i="2"/>
  <c r="F32" i="2"/>
  <c r="G13" i="1" l="1"/>
  <c r="F110" i="1"/>
  <c r="F113" i="1" s="1"/>
  <c r="G30" i="2"/>
  <c r="E30" i="2" s="1"/>
  <c r="F28" i="2"/>
  <c r="E28" i="2" s="1"/>
  <c r="F25" i="2" l="1"/>
  <c r="K10" i="2"/>
  <c r="S10" i="2"/>
  <c r="M10" i="2"/>
  <c r="Q10" i="2"/>
  <c r="J10" i="2"/>
  <c r="L10" i="2"/>
  <c r="P10" i="2"/>
  <c r="I10" i="2"/>
  <c r="N10" i="2"/>
  <c r="O10" i="2"/>
  <c r="R10" i="2"/>
  <c r="G110" i="1"/>
  <c r="G113" i="1" s="1"/>
  <c r="F27" i="2"/>
  <c r="G32" i="2"/>
  <c r="E32" i="2" s="1"/>
  <c r="G31" i="2"/>
  <c r="E31" i="2" s="1"/>
  <c r="F21" i="2"/>
  <c r="T10" i="2" l="1"/>
  <c r="U10" i="2" s="1"/>
  <c r="U9" i="2"/>
  <c r="F33" i="2"/>
  <c r="I110" i="1"/>
  <c r="I113" i="1" l="1"/>
  <c r="J110" i="1"/>
  <c r="M11" i="2" l="1"/>
  <c r="O11" i="2"/>
  <c r="K11" i="2"/>
  <c r="L11" i="2"/>
  <c r="N11" i="2"/>
  <c r="P11" i="2"/>
  <c r="I11" i="2"/>
  <c r="Q11" i="2"/>
  <c r="J11" i="2"/>
  <c r="R11" i="2"/>
  <c r="S11" i="2"/>
  <c r="J113" i="1"/>
  <c r="K110" i="1"/>
  <c r="T11" i="2" l="1"/>
  <c r="Q12" i="2"/>
  <c r="K12" i="2"/>
  <c r="S12" i="2"/>
  <c r="M12" i="2"/>
  <c r="J12" i="2"/>
  <c r="O12" i="2"/>
  <c r="P12" i="2"/>
  <c r="R12" i="2"/>
  <c r="N12" i="2"/>
  <c r="L12" i="2"/>
  <c r="K113" i="1"/>
  <c r="L110" i="1"/>
  <c r="T12" i="2" l="1"/>
  <c r="U12" i="2" s="1"/>
  <c r="U11" i="2"/>
  <c r="N13" i="2"/>
  <c r="P13" i="2"/>
  <c r="J13" i="2"/>
  <c r="R13" i="2"/>
  <c r="M13" i="2"/>
  <c r="O13" i="2"/>
  <c r="S13" i="2"/>
  <c r="I13" i="2"/>
  <c r="Q13" i="2"/>
  <c r="K13" i="2"/>
  <c r="L13" i="2"/>
  <c r="L113" i="1"/>
  <c r="I14" i="2"/>
  <c r="U14" i="2" s="1"/>
  <c r="M110" i="1"/>
  <c r="T13" i="2" l="1"/>
  <c r="U13" i="2" s="1"/>
  <c r="M113" i="1"/>
  <c r="N110" i="1"/>
  <c r="J15" i="2" l="1"/>
  <c r="S15" i="2"/>
  <c r="L15" i="2"/>
  <c r="O15" i="2"/>
  <c r="Q15" i="2"/>
  <c r="R15" i="2"/>
  <c r="K15" i="2"/>
  <c r="P15" i="2"/>
  <c r="N15" i="2"/>
  <c r="I15" i="2"/>
  <c r="N113" i="1"/>
  <c r="O110" i="1"/>
  <c r="T15" i="2" l="1"/>
  <c r="U15" i="2" s="1"/>
  <c r="G25" i="2"/>
  <c r="E25" i="2" s="1"/>
  <c r="N16" i="2"/>
  <c r="U16" i="2" s="1"/>
  <c r="O113" i="1"/>
  <c r="P110" i="1"/>
  <c r="Q113" i="1"/>
  <c r="M19" i="2" l="1"/>
  <c r="O19" i="2"/>
  <c r="Q19" i="2"/>
  <c r="S19" i="2"/>
  <c r="L19" i="2"/>
  <c r="N19" i="2"/>
  <c r="J19" i="2"/>
  <c r="P19" i="2"/>
  <c r="I19" i="2"/>
  <c r="R19" i="2"/>
  <c r="K19" i="2"/>
  <c r="K17" i="2"/>
  <c r="S17" i="2"/>
  <c r="M17" i="2"/>
  <c r="I17" i="2"/>
  <c r="J17" i="2"/>
  <c r="R17" i="2"/>
  <c r="L17" i="2"/>
  <c r="O17" i="2"/>
  <c r="P17" i="2"/>
  <c r="N17" i="2"/>
  <c r="Q17" i="2"/>
  <c r="P113" i="1"/>
  <c r="S16" i="1"/>
  <c r="U16" i="1" s="1"/>
  <c r="S17" i="1"/>
  <c r="U17" i="1" s="1"/>
  <c r="S108" i="1"/>
  <c r="U108" i="1" s="1"/>
  <c r="S106" i="1"/>
  <c r="U106" i="1" s="1"/>
  <c r="S104" i="1"/>
  <c r="U104" i="1" s="1"/>
  <c r="S102" i="1"/>
  <c r="U102" i="1" s="1"/>
  <c r="S100" i="1"/>
  <c r="U100" i="1" s="1"/>
  <c r="S98" i="1"/>
  <c r="U98" i="1" s="1"/>
  <c r="S96" i="1"/>
  <c r="U96" i="1" s="1"/>
  <c r="S94" i="1"/>
  <c r="U94" i="1" s="1"/>
  <c r="S92" i="1"/>
  <c r="U92" i="1" s="1"/>
  <c r="S90" i="1"/>
  <c r="U90" i="1" s="1"/>
  <c r="S88" i="1"/>
  <c r="U88" i="1" s="1"/>
  <c r="S86" i="1"/>
  <c r="U86" i="1" s="1"/>
  <c r="S84" i="1"/>
  <c r="U84" i="1" s="1"/>
  <c r="S82" i="1"/>
  <c r="U82" i="1" s="1"/>
  <c r="S80" i="1"/>
  <c r="U80" i="1" s="1"/>
  <c r="S78" i="1"/>
  <c r="U78" i="1" s="1"/>
  <c r="S76" i="1"/>
  <c r="U76" i="1" s="1"/>
  <c r="S74" i="1"/>
  <c r="U74" i="1" s="1"/>
  <c r="S72" i="1"/>
  <c r="U72" i="1" s="1"/>
  <c r="S70" i="1"/>
  <c r="U70" i="1" s="1"/>
  <c r="S109" i="1"/>
  <c r="U109" i="1" s="1"/>
  <c r="S107" i="1"/>
  <c r="U107" i="1" s="1"/>
  <c r="S105" i="1"/>
  <c r="U105" i="1" s="1"/>
  <c r="S103" i="1"/>
  <c r="U103" i="1" s="1"/>
  <c r="S101" i="1"/>
  <c r="U101" i="1" s="1"/>
  <c r="S99" i="1"/>
  <c r="U99" i="1" s="1"/>
  <c r="S97" i="1"/>
  <c r="U97" i="1" s="1"/>
  <c r="S95" i="1"/>
  <c r="U95" i="1" s="1"/>
  <c r="S93" i="1"/>
  <c r="U93" i="1" s="1"/>
  <c r="S91" i="1"/>
  <c r="U91" i="1" s="1"/>
  <c r="S89" i="1"/>
  <c r="U89" i="1" s="1"/>
  <c r="S87" i="1"/>
  <c r="U87" i="1" s="1"/>
  <c r="S85" i="1"/>
  <c r="U85" i="1" s="1"/>
  <c r="S83" i="1"/>
  <c r="U83" i="1" s="1"/>
  <c r="S81" i="1"/>
  <c r="U81" i="1" s="1"/>
  <c r="S79" i="1"/>
  <c r="U79" i="1" s="1"/>
  <c r="S77" i="1"/>
  <c r="U77" i="1" s="1"/>
  <c r="S75" i="1"/>
  <c r="U75" i="1" s="1"/>
  <c r="S73" i="1"/>
  <c r="U73" i="1" s="1"/>
  <c r="S71" i="1"/>
  <c r="U71" i="1" s="1"/>
  <c r="S69" i="1"/>
  <c r="U69" i="1" s="1"/>
  <c r="S67" i="1"/>
  <c r="U67" i="1" s="1"/>
  <c r="S65" i="1"/>
  <c r="U65" i="1" s="1"/>
  <c r="S63" i="1"/>
  <c r="U63" i="1" s="1"/>
  <c r="S61" i="1"/>
  <c r="U61" i="1" s="1"/>
  <c r="S59" i="1"/>
  <c r="U59" i="1" s="1"/>
  <c r="S64" i="1"/>
  <c r="U64" i="1" s="1"/>
  <c r="S62" i="1"/>
  <c r="U62" i="1" s="1"/>
  <c r="S55" i="1"/>
  <c r="U55" i="1" s="1"/>
  <c r="S60" i="1"/>
  <c r="U60" i="1" s="1"/>
  <c r="S52" i="1"/>
  <c r="U52" i="1" s="1"/>
  <c r="S50" i="1"/>
  <c r="U50" i="1" s="1"/>
  <c r="S48" i="1"/>
  <c r="U48" i="1" s="1"/>
  <c r="S46" i="1"/>
  <c r="U46" i="1" s="1"/>
  <c r="S44" i="1"/>
  <c r="U44" i="1" s="1"/>
  <c r="S42" i="1"/>
  <c r="U42" i="1" s="1"/>
  <c r="S40" i="1"/>
  <c r="U40" i="1" s="1"/>
  <c r="S38" i="1"/>
  <c r="U38" i="1" s="1"/>
  <c r="S36" i="1"/>
  <c r="U36" i="1" s="1"/>
  <c r="S34" i="1"/>
  <c r="U34" i="1" s="1"/>
  <c r="S32" i="1"/>
  <c r="U32" i="1" s="1"/>
  <c r="S30" i="1"/>
  <c r="U30" i="1" s="1"/>
  <c r="S28" i="1"/>
  <c r="U28" i="1" s="1"/>
  <c r="S26" i="1"/>
  <c r="U26" i="1" s="1"/>
  <c r="S24" i="1"/>
  <c r="U24" i="1" s="1"/>
  <c r="S22" i="1"/>
  <c r="U22" i="1" s="1"/>
  <c r="S20" i="1"/>
  <c r="U20" i="1" s="1"/>
  <c r="S18" i="1"/>
  <c r="U18" i="1" s="1"/>
  <c r="S54" i="1"/>
  <c r="U54" i="1" s="1"/>
  <c r="S66" i="1"/>
  <c r="U66" i="1" s="1"/>
  <c r="S58" i="1"/>
  <c r="U58" i="1" s="1"/>
  <c r="S56" i="1"/>
  <c r="U56" i="1" s="1"/>
  <c r="S47" i="1"/>
  <c r="U47" i="1" s="1"/>
  <c r="S41" i="1"/>
  <c r="U41" i="1" s="1"/>
  <c r="S33" i="1"/>
  <c r="U33" i="1" s="1"/>
  <c r="S27" i="1"/>
  <c r="U27" i="1" s="1"/>
  <c r="S57" i="1"/>
  <c r="U57" i="1" s="1"/>
  <c r="S51" i="1"/>
  <c r="U51" i="1" s="1"/>
  <c r="S29" i="1"/>
  <c r="U29" i="1" s="1"/>
  <c r="S68" i="1"/>
  <c r="U68" i="1" s="1"/>
  <c r="S45" i="1"/>
  <c r="U45" i="1" s="1"/>
  <c r="S35" i="1"/>
  <c r="U35" i="1" s="1"/>
  <c r="S39" i="1"/>
  <c r="U39" i="1" s="1"/>
  <c r="S15" i="1"/>
  <c r="U15" i="1" s="1"/>
  <c r="S31" i="1"/>
  <c r="U31" i="1" s="1"/>
  <c r="S19" i="1"/>
  <c r="U19" i="1" s="1"/>
  <c r="S49" i="1"/>
  <c r="U49" i="1" s="1"/>
  <c r="S43" i="1"/>
  <c r="U43" i="1" s="1"/>
  <c r="S21" i="1"/>
  <c r="U21" i="1" s="1"/>
  <c r="S53" i="1"/>
  <c r="U53" i="1" s="1"/>
  <c r="S37" i="1"/>
  <c r="U37" i="1" s="1"/>
  <c r="S23" i="1"/>
  <c r="U23" i="1" s="1"/>
  <c r="S25" i="1"/>
  <c r="U25" i="1" s="1"/>
  <c r="T17" i="2" l="1"/>
  <c r="U17" i="2" s="1"/>
  <c r="T19" i="2"/>
  <c r="U19" i="2" s="1"/>
  <c r="G26" i="2"/>
  <c r="E26" i="2" s="1"/>
  <c r="P18" i="2"/>
  <c r="J18" i="2"/>
  <c r="R18" i="2"/>
  <c r="L18" i="2"/>
  <c r="N18" i="2"/>
  <c r="O18" i="2"/>
  <c r="I18" i="2"/>
  <c r="Q18" i="2"/>
  <c r="K18" i="2"/>
  <c r="S18" i="2"/>
  <c r="M18" i="2"/>
  <c r="R110" i="1"/>
  <c r="S13" i="1"/>
  <c r="T18" i="2" l="1"/>
  <c r="U18" i="2" s="1"/>
  <c r="R113" i="1"/>
  <c r="S110" i="1"/>
  <c r="S113" i="1" s="1"/>
  <c r="U13" i="1"/>
  <c r="J20" i="2" l="1"/>
  <c r="J21" i="2" s="1"/>
  <c r="R20" i="2"/>
  <c r="R21" i="2" s="1"/>
  <c r="L20" i="2"/>
  <c r="L21" i="2" s="1"/>
  <c r="I20" i="2"/>
  <c r="K20" i="2"/>
  <c r="K21" i="2" s="1"/>
  <c r="S20" i="2"/>
  <c r="S21" i="2" s="1"/>
  <c r="O20" i="2"/>
  <c r="O21" i="2" s="1"/>
  <c r="M20" i="2"/>
  <c r="M21" i="2" s="1"/>
  <c r="N20" i="2"/>
  <c r="N21" i="2" s="1"/>
  <c r="P20" i="2"/>
  <c r="P21" i="2" s="1"/>
  <c r="Q20" i="2"/>
  <c r="Q21" i="2" s="1"/>
  <c r="G29" i="2"/>
  <c r="E29" i="2" s="1"/>
  <c r="G27" i="2"/>
  <c r="G21" i="2"/>
  <c r="U110" i="1"/>
  <c r="U113" i="1" s="1"/>
  <c r="T20" i="2" l="1"/>
  <c r="T21" i="2" s="1"/>
  <c r="I21" i="2"/>
  <c r="E27" i="2"/>
  <c r="E33" i="2" s="1"/>
  <c r="G33" i="2"/>
  <c r="U2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Suresh De Alwis</author>
  </authors>
  <commentList>
    <comment ref="B5" authorId="0" shapeId="0" xr:uid="{59C83A82-C4C0-4981-A204-BD8F9F5C4B0A}">
      <text>
        <r>
          <rPr>
            <b/>
            <sz val="12"/>
            <color indexed="81"/>
            <rFont val="Tahoma"/>
            <family val="2"/>
          </rPr>
          <t>Please select your school</t>
        </r>
      </text>
    </comment>
  </commentList>
</comments>
</file>

<file path=xl/sharedStrings.xml><?xml version="1.0" encoding="utf-8"?>
<sst xmlns="http://schemas.openxmlformats.org/spreadsheetml/2006/main" count="303" uniqueCount="163">
  <si>
    <t>Schools Summary Allocations 2018-19</t>
  </si>
  <si>
    <t>Please review the relevant tab for further details</t>
  </si>
  <si>
    <t>Additional information yet to be published, and not included in the below:</t>
  </si>
  <si>
    <t>&gt;</t>
  </si>
  <si>
    <t>Additionally Resourced Provision, some specific Top Up agreements pending</t>
  </si>
  <si>
    <t>CFR CODES</t>
  </si>
  <si>
    <t>I01</t>
  </si>
  <si>
    <t>I02</t>
  </si>
  <si>
    <t>School Name</t>
  </si>
  <si>
    <t>High Needs Block -
 Place Led  Baseline Funding</t>
  </si>
  <si>
    <t>High Needs Block - 
Top Ups  Mainstream Ealing Only</t>
  </si>
  <si>
    <t>High Needs Block - 
Top Ups Specialist Ealing Only</t>
  </si>
  <si>
    <t xml:space="preserve">Early Years Block - 
 High Needs and Inclusion </t>
  </si>
  <si>
    <t>Early Years Block -
2, 3 &amp; 4 Year Old Funding</t>
  </si>
  <si>
    <t>Schools Block - 
Growth Funding</t>
  </si>
  <si>
    <t>Pupil Premium Grant (2018/19 Dec Update)</t>
  </si>
  <si>
    <t xml:space="preserve">Alec Reed Academy </t>
  </si>
  <si>
    <t xml:space="preserve">Allenby Primary </t>
  </si>
  <si>
    <t>Ark Byron Primary Academy</t>
  </si>
  <si>
    <t>Ark Primary Academy</t>
  </si>
  <si>
    <t>Beaconsfield Primary</t>
  </si>
  <si>
    <t>Belvue</t>
  </si>
  <si>
    <t>Berrymede Infant</t>
  </si>
  <si>
    <t>Berrymede Junior</t>
  </si>
  <si>
    <t>Blair Peach Primary</t>
  </si>
  <si>
    <t>Brentside High</t>
  </si>
  <si>
    <t>Brentside Primary</t>
  </si>
  <si>
    <t>Cardinal Wiseman High</t>
  </si>
  <si>
    <t>Castlebar</t>
  </si>
  <si>
    <t>Christ the Saviour Primary</t>
  </si>
  <si>
    <t>Clifton Primary</t>
  </si>
  <si>
    <t>Costons Primary</t>
  </si>
  <si>
    <t>Dairy Meadow Primary</t>
  </si>
  <si>
    <t>Derwentwater Primary</t>
  </si>
  <si>
    <t>Dormers Wells High</t>
  </si>
  <si>
    <t>Dormer's Wells Infant</t>
  </si>
  <si>
    <t>Dormer's Wells Junior</t>
  </si>
  <si>
    <t>Downe Manor Primary</t>
  </si>
  <si>
    <t>Drayton Green Primary</t>
  </si>
  <si>
    <t>Drayton Manor High</t>
  </si>
  <si>
    <t>Durdan's Park Primary</t>
  </si>
  <si>
    <t>Ealing Fields</t>
  </si>
  <si>
    <t>East Acton Primary</t>
  </si>
  <si>
    <t>Edward Betham Primary</t>
  </si>
  <si>
    <t>Ellen Wilkinson High</t>
  </si>
  <si>
    <t>Elthorne Park High</t>
  </si>
  <si>
    <t>Featherstone High</t>
  </si>
  <si>
    <t>Featherstone Primary</t>
  </si>
  <si>
    <t>Fielding Primary</t>
  </si>
  <si>
    <t>Gifford Primary</t>
  </si>
  <si>
    <t>Grange Primary</t>
  </si>
  <si>
    <t>Greenford High</t>
  </si>
  <si>
    <t>Greenwood Primary</t>
  </si>
  <si>
    <t>Grove House</t>
  </si>
  <si>
    <t>Hambrough Primary</t>
  </si>
  <si>
    <t>Havelock Primary</t>
  </si>
  <si>
    <t>South Acton Children Centre</t>
  </si>
  <si>
    <t>Hobbayne Primary</t>
  </si>
  <si>
    <t>Holy Family Primary School</t>
  </si>
  <si>
    <t>Horsenden Primary</t>
  </si>
  <si>
    <t>John Chilton</t>
  </si>
  <si>
    <t>John Perryn Primary</t>
  </si>
  <si>
    <t>Lady Margaret Primary</t>
  </si>
  <si>
    <t>Little Ealing Primary</t>
  </si>
  <si>
    <t>Mandeville</t>
  </si>
  <si>
    <t>Maples</t>
  </si>
  <si>
    <t>Mayfield Primary</t>
  </si>
  <si>
    <t>Montpelier Primary</t>
  </si>
  <si>
    <t>Mount Carmel Primary</t>
  </si>
  <si>
    <t>New Khalsa Prim School</t>
  </si>
  <si>
    <t>North Ealing Primary</t>
  </si>
  <si>
    <t>North Primary</t>
  </si>
  <si>
    <t>Northolt High</t>
  </si>
  <si>
    <t>Oaklands Primary</t>
  </si>
  <si>
    <t>Oldfields Primary</t>
  </si>
  <si>
    <t>OLOV Primary</t>
  </si>
  <si>
    <t>Perivale Primary</t>
  </si>
  <si>
    <t>Petts Hill Primary</t>
  </si>
  <si>
    <t>PRU</t>
  </si>
  <si>
    <t>Ravenor Primary</t>
  </si>
  <si>
    <t>Selborne Primary</t>
  </si>
  <si>
    <t>Southfield Primary</t>
  </si>
  <si>
    <t>Springhallow</t>
  </si>
  <si>
    <t>St Ann's</t>
  </si>
  <si>
    <t>St Anselm's Primary</t>
  </si>
  <si>
    <t>St Gregory's Primary</t>
  </si>
  <si>
    <t>St John Fisher Primary</t>
  </si>
  <si>
    <t>St John's Primary</t>
  </si>
  <si>
    <t>St Joseph's Primary</t>
  </si>
  <si>
    <t>St Mark's Primary</t>
  </si>
  <si>
    <t>St Mary's C of E Primary school</t>
  </si>
  <si>
    <t>St Raphael's Primary</t>
  </si>
  <si>
    <t>St Vincent's Primary</t>
  </si>
  <si>
    <t>Stanhope Primary</t>
  </si>
  <si>
    <t>Study Centre - High</t>
  </si>
  <si>
    <t>Three Bridges Primary</t>
  </si>
  <si>
    <t>Tudor Primary</t>
  </si>
  <si>
    <t>Twyford High</t>
  </si>
  <si>
    <t>Vicar's Green Primary</t>
  </si>
  <si>
    <t>Viking Primary</t>
  </si>
  <si>
    <t>Villiers High</t>
  </si>
  <si>
    <t>West Acton Primary</t>
  </si>
  <si>
    <t>West Twyford Primary</t>
  </si>
  <si>
    <t>William Perkin High</t>
  </si>
  <si>
    <t>Willow Tree Primary</t>
  </si>
  <si>
    <t>Wolf Fields Primary</t>
  </si>
  <si>
    <t>Wood End Infant</t>
  </si>
  <si>
    <t>Wood End Junior</t>
  </si>
  <si>
    <t>Woodlands Academy</t>
  </si>
  <si>
    <t>Windmill</t>
  </si>
  <si>
    <t>-</t>
  </si>
  <si>
    <t>Greenfields</t>
  </si>
  <si>
    <t>Grand Total</t>
  </si>
  <si>
    <t>I03</t>
  </si>
  <si>
    <t>I05</t>
  </si>
  <si>
    <t>I06</t>
  </si>
  <si>
    <t>CI01</t>
  </si>
  <si>
    <t>CFR</t>
  </si>
  <si>
    <t>GRAND TOTAL</t>
  </si>
  <si>
    <t>TOTAL</t>
  </si>
  <si>
    <t>DfE No.</t>
  </si>
  <si>
    <t>TOTAL
£</t>
  </si>
  <si>
    <t>Funds delegated by the local authority (LA)</t>
  </si>
  <si>
    <t>Funding for sixth form students</t>
  </si>
  <si>
    <t>High needs top-up funding</t>
  </si>
  <si>
    <t>Funding for minority ethnic pupils</t>
  </si>
  <si>
    <t>Pupil premium</t>
  </si>
  <si>
    <t>Other government grants</t>
  </si>
  <si>
    <t>Capital income</t>
  </si>
  <si>
    <t>I18</t>
  </si>
  <si>
    <t>I04</t>
  </si>
  <si>
    <t>Additional grant for schools</t>
  </si>
  <si>
    <t>Schools Block - Schools ISB Funding Formula</t>
  </si>
  <si>
    <t>High Needs Block - Place Led  Baseline Funding</t>
  </si>
  <si>
    <t>High Needs Block - Top Ups Mainstream Ealing Only</t>
  </si>
  <si>
    <t>High Needs Block - Top Ups Specialist Ealing Only</t>
  </si>
  <si>
    <t>High Needs Block - SEN Support Fund</t>
  </si>
  <si>
    <t xml:space="preserve">Early Years Block - High Needs and Inclusion </t>
  </si>
  <si>
    <t>Early Years Block - 2, 3 &amp; 4 Year Old Funding</t>
  </si>
  <si>
    <t>Schools Block  - Growth Funding</t>
  </si>
  <si>
    <t>Ark Acton Academy</t>
  </si>
  <si>
    <t>Post De-delegation and Education functions budget</t>
  </si>
  <si>
    <t>EFA 6th Form (2019/20 FY)</t>
  </si>
  <si>
    <t>Discretionary Bursary Funding (2019/20 FY)</t>
  </si>
  <si>
    <t>ADV Maths Premium (2019/20 FY)</t>
  </si>
  <si>
    <t>LEDGER CODES</t>
  </si>
  <si>
    <t>Ada Lovelace CE High School</t>
  </si>
  <si>
    <t>SCHOOL BUDGET, BASELINE AND GRANTS ALL TO BE RECORDED AS CASH</t>
  </si>
  <si>
    <t>GRANT TOTAL</t>
  </si>
  <si>
    <t>TOTAL SCHOOL BUDGET</t>
  </si>
  <si>
    <t>TOTAL 
2019-20</t>
  </si>
  <si>
    <t>April</t>
  </si>
  <si>
    <t>Apr</t>
  </si>
  <si>
    <t>SCHOOL BUDGET
£</t>
  </si>
  <si>
    <t>GRANTS
£</t>
  </si>
  <si>
    <t>LEDGER CODE</t>
  </si>
  <si>
    <t>PROFILE</t>
  </si>
  <si>
    <t>Twelths</t>
  </si>
  <si>
    <t>May - 2/12ths
Jun-Mar Equal 12ths</t>
  </si>
  <si>
    <t>Equal 11ths Excluding Aug</t>
  </si>
  <si>
    <t>September</t>
  </si>
  <si>
    <t>INDICATIVE Schools Summary Allocations 2019-20</t>
  </si>
  <si>
    <r>
      <rPr>
        <b/>
        <sz val="10"/>
        <rFont val="Arial"/>
        <family val="2"/>
      </rPr>
      <t xml:space="preserve">Note : </t>
    </r>
    <r>
      <rPr>
        <sz val="10"/>
        <rFont val="Arial"/>
        <family val="2"/>
      </rPr>
      <t xml:space="preserve">
High Needs Top ups Early Years and Pupil Premium are subject to in year chnages. Please use this information as indicative. 
Monthly payments will be made by 2nd Friday of each month. Profiling of payments have changed, note the profile column above. 
All payments need to be recorded as </t>
    </r>
    <r>
      <rPr>
        <b/>
        <sz val="10"/>
        <rFont val="Arial"/>
        <family val="2"/>
      </rPr>
      <t>INCOME.</t>
    </r>
    <r>
      <rPr>
        <sz val="10"/>
        <rFont val="Arial"/>
        <family val="2"/>
      </rPr>
      <t xml:space="preserve"> Ledger codes are include in the table above for you.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</si>
</sst>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_);_(* \(#,##0\);_(* &quot;-&quot;??_);_(@_)"/>
    <numFmt numFmtId="166" formatCode="&quot;£&quot;#,##0"/>
  </numFmts>
  <fonts count="21" x14ac:knownFonts="1">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1"/>
      <color rgb="FF000000"/>
      <name val="Calibri"/>
      <family val="2"/>
      <scheme val="minor"/>
    </font>
    <font>
      <b/>
      <sz val="11"/>
      <name val="Arial"/>
      <family val="2"/>
    </font>
    <font>
      <sz val="11"/>
      <name val="Arial"/>
      <family val="2"/>
    </font>
    <font>
      <b/>
      <sz val="18"/>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b/>
      <sz val="18"/>
      <color theme="1"/>
      <name val="Arial"/>
      <family val="2"/>
    </font>
    <font>
      <b/>
      <sz val="12"/>
      <color indexed="81"/>
      <name val="Tahoma"/>
      <family val="2"/>
    </font>
    <font>
      <sz val="11"/>
      <color theme="0"/>
      <name val="Calibri"/>
      <family val="2"/>
      <scheme val="minor"/>
    </font>
    <font>
      <b/>
      <sz val="14"/>
      <name val="Arial"/>
      <family val="2"/>
    </font>
    <font>
      <b/>
      <sz val="16"/>
      <color theme="1"/>
      <name val="Calibri"/>
      <family val="2"/>
      <scheme val="minor"/>
    </font>
    <font>
      <sz val="14"/>
      <color theme="1"/>
      <name val="Calibri"/>
      <family val="2"/>
      <scheme val="minor"/>
    </font>
    <font>
      <sz val="10"/>
      <color theme="0"/>
      <name val="Arial"/>
      <family val="2"/>
    </font>
    <font>
      <sz val="8"/>
      <name val="Arial"/>
      <family val="2"/>
    </font>
    <font>
      <sz val="5"/>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tint="-0.24994659260841701"/>
        <bgColor indexed="64"/>
      </patternFill>
    </fill>
    <fill>
      <patternFill patternType="solid">
        <fgColor theme="7" tint="0.59999389629810485"/>
        <bgColor indexed="64"/>
      </patternFill>
    </fill>
    <fill>
      <patternFill patternType="solid">
        <fgColor theme="1"/>
        <bgColor indexed="64"/>
      </patternFill>
    </fill>
    <fill>
      <patternFill patternType="solid">
        <fgColor theme="5" tint="0.79998168889431442"/>
        <bgColor indexed="64"/>
      </patternFill>
    </fill>
    <fill>
      <patternFill patternType="solid">
        <fgColor rgb="FFCCCCFF"/>
        <bgColor indexed="64"/>
      </patternFill>
    </fill>
    <fill>
      <patternFill patternType="solid">
        <fgColor theme="7" tint="0.79998168889431442"/>
        <bgColor indexed="64"/>
      </patternFill>
    </fill>
    <fill>
      <patternFill patternType="solid">
        <fgColor rgb="FF9999FF"/>
        <bgColor indexed="64"/>
      </patternFill>
    </fill>
    <fill>
      <patternFill patternType="solid">
        <fgColor theme="6"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top style="thin">
        <color indexed="64"/>
      </top>
      <bottom style="thin">
        <color indexed="64"/>
      </bottom>
      <diagonal/>
    </border>
    <border>
      <left/>
      <right/>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6">
    <xf numFmtId="0" fontId="0" fillId="0" borderId="0"/>
    <xf numFmtId="43" fontId="1" fillId="0" borderId="0" applyFont="0" applyFill="0" applyBorder="0" applyAlignment="0" applyProtection="0"/>
    <xf numFmtId="0" fontId="3" fillId="0" borderId="0">
      <alignment vertical="top"/>
    </xf>
    <xf numFmtId="0" fontId="5" fillId="0" borderId="0"/>
    <xf numFmtId="43" fontId="1" fillId="0" borderId="0" applyFont="0" applyFill="0" applyBorder="0" applyAlignment="0" applyProtection="0"/>
    <xf numFmtId="0" fontId="2" fillId="0" borderId="0"/>
  </cellStyleXfs>
  <cellXfs count="127">
    <xf numFmtId="0" fontId="0" fillId="0" borderId="0" xfId="0"/>
    <xf numFmtId="0" fontId="7" fillId="2" borderId="0" xfId="5" applyFont="1" applyFill="1" applyProtection="1">
      <protection locked="0"/>
    </xf>
    <xf numFmtId="0" fontId="2" fillId="0" borderId="0" xfId="0" applyFont="1" applyFill="1" applyBorder="1" applyProtection="1"/>
    <xf numFmtId="0" fontId="2" fillId="0" borderId="0" xfId="0" applyFont="1" applyFill="1" applyBorder="1" applyAlignment="1" applyProtection="1">
      <alignment horizontal="right"/>
    </xf>
    <xf numFmtId="0" fontId="6" fillId="5" borderId="1" xfId="3" applyFont="1" applyFill="1" applyBorder="1" applyAlignment="1" applyProtection="1">
      <alignment horizontal="center" vertical="center" wrapText="1"/>
    </xf>
    <xf numFmtId="0" fontId="6" fillId="5" borderId="2" xfId="3" applyFont="1" applyFill="1" applyBorder="1" applyAlignment="1" applyProtection="1">
      <alignment horizontal="center" vertical="center" wrapText="1"/>
    </xf>
    <xf numFmtId="166" fontId="7" fillId="10" borderId="2" xfId="3" applyNumberFormat="1" applyFont="1" applyFill="1" applyBorder="1" applyAlignment="1" applyProtection="1">
      <alignment horizontal="right"/>
    </xf>
    <xf numFmtId="166" fontId="7" fillId="10" borderId="1" xfId="3" applyNumberFormat="1" applyFont="1" applyFill="1" applyBorder="1" applyAlignment="1" applyProtection="1">
      <alignment horizontal="right"/>
    </xf>
    <xf numFmtId="166" fontId="7" fillId="10" borderId="3" xfId="3" applyNumberFormat="1" applyFont="1" applyFill="1" applyBorder="1" applyAlignment="1" applyProtection="1">
      <alignment horizontal="right"/>
    </xf>
    <xf numFmtId="0" fontId="7" fillId="9" borderId="5" xfId="3" applyNumberFormat="1" applyFont="1" applyFill="1" applyBorder="1" applyAlignment="1" applyProtection="1">
      <alignment horizontal="left"/>
    </xf>
    <xf numFmtId="1" fontId="11" fillId="9" borderId="5" xfId="0" applyNumberFormat="1" applyFont="1" applyFill="1" applyBorder="1" applyAlignment="1" applyProtection="1">
      <alignment horizontal="left"/>
    </xf>
    <xf numFmtId="166" fontId="7" fillId="7" borderId="1" xfId="3" applyNumberFormat="1" applyFont="1" applyFill="1" applyBorder="1" applyAlignment="1" applyProtection="1">
      <alignment horizontal="right"/>
    </xf>
    <xf numFmtId="166" fontId="6" fillId="11" borderId="1" xfId="4" applyNumberFormat="1" applyFont="1" applyFill="1" applyBorder="1" applyAlignment="1" applyProtection="1">
      <alignment horizontal="right" vertical="center" wrapText="1"/>
    </xf>
    <xf numFmtId="166" fontId="6" fillId="7" borderId="1" xfId="4" applyNumberFormat="1" applyFont="1" applyFill="1" applyBorder="1" applyAlignment="1" applyProtection="1">
      <alignment horizontal="right" vertical="center" wrapText="1"/>
    </xf>
    <xf numFmtId="166" fontId="6" fillId="11" borderId="1" xfId="4" applyNumberFormat="1" applyFont="1" applyFill="1" applyBorder="1" applyAlignment="1" applyProtection="1">
      <alignment horizontal="right" vertical="center"/>
    </xf>
    <xf numFmtId="0" fontId="2" fillId="0" borderId="0" xfId="5" applyFont="1" applyProtection="1"/>
    <xf numFmtId="164" fontId="12" fillId="0" borderId="0" xfId="5" applyNumberFormat="1" applyFont="1" applyFill="1" applyBorder="1" applyAlignment="1" applyProtection="1"/>
    <xf numFmtId="0" fontId="7" fillId="0" borderId="0" xfId="5" applyFont="1" applyAlignment="1" applyProtection="1">
      <alignment horizontal="left" indent="1"/>
    </xf>
    <xf numFmtId="0" fontId="2" fillId="0" borderId="0" xfId="5" applyFont="1" applyAlignment="1" applyProtection="1">
      <alignment horizontal="center"/>
    </xf>
    <xf numFmtId="0" fontId="7" fillId="0" borderId="0" xfId="5" applyFont="1" applyAlignment="1" applyProtection="1">
      <alignment horizontal="left"/>
    </xf>
    <xf numFmtId="0" fontId="7" fillId="0" borderId="0" xfId="5" applyFont="1" applyProtection="1"/>
    <xf numFmtId="0" fontId="2" fillId="0" borderId="15" xfId="5" applyFont="1" applyBorder="1" applyAlignment="1" applyProtection="1">
      <alignment vertical="center"/>
    </xf>
    <xf numFmtId="0" fontId="4" fillId="0" borderId="18" xfId="5" applyFont="1" applyBorder="1" applyAlignment="1" applyProtection="1">
      <alignment horizontal="center" vertical="center"/>
    </xf>
    <xf numFmtId="0" fontId="4" fillId="0" borderId="15" xfId="5" applyFont="1" applyBorder="1" applyAlignment="1" applyProtection="1">
      <alignment horizontal="center" vertical="center" wrapText="1"/>
    </xf>
    <xf numFmtId="0" fontId="4" fillId="0" borderId="17" xfId="5" applyFont="1" applyBorder="1" applyAlignment="1" applyProtection="1">
      <alignment horizontal="center" vertical="center" wrapText="1"/>
    </xf>
    <xf numFmtId="0" fontId="4" fillId="0" borderId="0" xfId="5" applyFont="1" applyProtection="1"/>
    <xf numFmtId="0" fontId="2" fillId="0" borderId="12" xfId="5" applyFont="1" applyBorder="1" applyAlignment="1" applyProtection="1"/>
    <xf numFmtId="0" fontId="2" fillId="0" borderId="19" xfId="5" applyFont="1" applyBorder="1" applyAlignment="1" applyProtection="1">
      <alignment horizontal="center"/>
    </xf>
    <xf numFmtId="3" fontId="2" fillId="0" borderId="12" xfId="5" applyNumberFormat="1" applyFont="1" applyBorder="1" applyProtection="1"/>
    <xf numFmtId="0" fontId="2" fillId="3" borderId="14" xfId="5" applyFont="1" applyFill="1" applyBorder="1" applyProtection="1"/>
    <xf numFmtId="3" fontId="2" fillId="0" borderId="0" xfId="5" applyNumberFormat="1" applyFont="1" applyProtection="1"/>
    <xf numFmtId="0" fontId="2" fillId="0" borderId="6" xfId="5" applyFont="1" applyBorder="1" applyAlignment="1" applyProtection="1"/>
    <xf numFmtId="0" fontId="2" fillId="0" borderId="20" xfId="5" applyFont="1" applyBorder="1" applyAlignment="1" applyProtection="1">
      <alignment horizontal="center"/>
    </xf>
    <xf numFmtId="3" fontId="2" fillId="0" borderId="6" xfId="5" applyNumberFormat="1" applyFont="1" applyBorder="1" applyProtection="1"/>
    <xf numFmtId="3" fontId="2" fillId="3" borderId="8" xfId="5" applyNumberFormat="1" applyFont="1" applyFill="1" applyBorder="1" applyProtection="1"/>
    <xf numFmtId="0" fontId="2" fillId="3" borderId="6" xfId="5" applyFont="1" applyFill="1" applyBorder="1" applyProtection="1"/>
    <xf numFmtId="3" fontId="2" fillId="0" borderId="8" xfId="5" applyNumberFormat="1" applyFont="1" applyBorder="1" applyProtection="1"/>
    <xf numFmtId="0" fontId="2" fillId="0" borderId="9" xfId="5" applyFont="1" applyBorder="1" applyAlignment="1" applyProtection="1"/>
    <xf numFmtId="0" fontId="2" fillId="0" borderId="21" xfId="5" applyFont="1" applyBorder="1" applyAlignment="1" applyProtection="1">
      <alignment horizontal="center"/>
    </xf>
    <xf numFmtId="0" fontId="4" fillId="0" borderId="15" xfId="5" applyFont="1" applyBorder="1" applyAlignment="1" applyProtection="1"/>
    <xf numFmtId="0" fontId="4" fillId="0" borderId="18" xfId="5" applyFont="1" applyBorder="1" applyAlignment="1" applyProtection="1">
      <alignment horizontal="center"/>
    </xf>
    <xf numFmtId="3" fontId="4" fillId="0" borderId="15" xfId="5" applyNumberFormat="1" applyFont="1" applyBorder="1" applyProtection="1"/>
    <xf numFmtId="3" fontId="4" fillId="0" borderId="17" xfId="5" applyNumberFormat="1" applyFont="1" applyBorder="1" applyProtection="1"/>
    <xf numFmtId="0" fontId="2" fillId="0" borderId="0" xfId="5" applyFont="1" applyAlignment="1" applyProtection="1"/>
    <xf numFmtId="0" fontId="2" fillId="0" borderId="15" xfId="5" applyFont="1" applyBorder="1" applyAlignment="1" applyProtection="1"/>
    <xf numFmtId="0" fontId="4" fillId="0" borderId="17" xfId="5" applyFont="1" applyBorder="1" applyAlignment="1" applyProtection="1">
      <alignment horizontal="center" wrapText="1"/>
    </xf>
    <xf numFmtId="3" fontId="2" fillId="0" borderId="13" xfId="5" applyNumberFormat="1" applyFont="1" applyBorder="1" applyProtection="1"/>
    <xf numFmtId="3" fontId="4" fillId="0" borderId="14" xfId="5" applyNumberFormat="1" applyFont="1" applyBorder="1" applyProtection="1"/>
    <xf numFmtId="3" fontId="2" fillId="0" borderId="7" xfId="5" applyNumberFormat="1" applyFont="1" applyBorder="1" applyProtection="1"/>
    <xf numFmtId="3" fontId="4" fillId="0" borderId="8" xfId="5" applyNumberFormat="1" applyFont="1" applyBorder="1" applyProtection="1"/>
    <xf numFmtId="3" fontId="2" fillId="0" borderId="9" xfId="5" applyNumberFormat="1" applyFont="1" applyBorder="1" applyProtection="1"/>
    <xf numFmtId="3" fontId="2" fillId="0" borderId="10" xfId="5" applyNumberFormat="1" applyFont="1" applyBorder="1" applyProtection="1"/>
    <xf numFmtId="3" fontId="4" fillId="0" borderId="11" xfId="5" applyNumberFormat="1" applyFont="1" applyBorder="1" applyProtection="1"/>
    <xf numFmtId="3" fontId="4" fillId="0" borderId="16" xfId="5" applyNumberFormat="1" applyFont="1" applyBorder="1" applyProtection="1"/>
    <xf numFmtId="164" fontId="8" fillId="0" borderId="0" xfId="0" applyNumberFormat="1" applyFont="1" applyFill="1" applyBorder="1" applyProtection="1"/>
    <xf numFmtId="0" fontId="0" fillId="0" borderId="0" xfId="0" applyProtection="1"/>
    <xf numFmtId="0" fontId="0" fillId="0" borderId="0" xfId="0" applyFill="1" applyBorder="1" applyProtection="1"/>
    <xf numFmtId="164" fontId="9" fillId="0" borderId="0" xfId="1" applyNumberFormat="1" applyFont="1" applyProtection="1"/>
    <xf numFmtId="164" fontId="2" fillId="0" borderId="0" xfId="1" applyNumberFormat="1" applyFont="1" applyProtection="1"/>
    <xf numFmtId="164" fontId="0" fillId="0" borderId="0" xfId="1" applyNumberFormat="1" applyFont="1" applyProtection="1"/>
    <xf numFmtId="164" fontId="2" fillId="0" borderId="0" xfId="0" applyNumberFormat="1" applyFont="1" applyBorder="1" applyProtection="1"/>
    <xf numFmtId="164" fontId="2" fillId="0" borderId="0" xfId="1" applyNumberFormat="1" applyFont="1" applyBorder="1" applyProtection="1"/>
    <xf numFmtId="0" fontId="2" fillId="0" borderId="0" xfId="0" applyFont="1" applyProtection="1"/>
    <xf numFmtId="0" fontId="4" fillId="0" borderId="0" xfId="0" applyFont="1" applyProtection="1"/>
    <xf numFmtId="164" fontId="6" fillId="6" borderId="2" xfId="0" applyNumberFormat="1" applyFont="1" applyFill="1" applyBorder="1" applyAlignment="1" applyProtection="1">
      <alignment horizontal="center" vertical="center" wrapText="1"/>
    </xf>
    <xf numFmtId="164" fontId="6" fillId="4" borderId="2" xfId="0" applyNumberFormat="1" applyFont="1" applyFill="1" applyBorder="1" applyAlignment="1" applyProtection="1">
      <alignment horizontal="center" vertical="center" wrapText="1"/>
    </xf>
    <xf numFmtId="164" fontId="9" fillId="7" borderId="1" xfId="0" applyNumberFormat="1" applyFont="1" applyFill="1" applyBorder="1" applyAlignment="1" applyProtection="1">
      <alignment horizontal="center" vertical="center" wrapText="1"/>
    </xf>
    <xf numFmtId="0" fontId="9" fillId="0" borderId="0" xfId="0" applyFont="1" applyProtection="1"/>
    <xf numFmtId="164" fontId="0" fillId="12" borderId="0" xfId="1" applyNumberFormat="1" applyFont="1" applyFill="1" applyProtection="1"/>
    <xf numFmtId="165" fontId="9" fillId="0" borderId="0" xfId="1" applyNumberFormat="1" applyFont="1" applyProtection="1"/>
    <xf numFmtId="165" fontId="6" fillId="5" borderId="1" xfId="1" applyNumberFormat="1" applyFont="1" applyFill="1" applyBorder="1" applyAlignment="1" applyProtection="1">
      <alignment horizontal="center" vertical="center" wrapText="1"/>
    </xf>
    <xf numFmtId="164" fontId="9" fillId="7" borderId="2" xfId="0" applyNumberFormat="1" applyFont="1" applyFill="1" applyBorder="1" applyAlignment="1" applyProtection="1">
      <alignment horizontal="center" vertical="center" wrapText="1"/>
    </xf>
    <xf numFmtId="164" fontId="6" fillId="2" borderId="2" xfId="0" applyNumberFormat="1" applyFont="1" applyFill="1" applyBorder="1" applyAlignment="1" applyProtection="1">
      <alignment horizontal="center" vertical="center" wrapText="1"/>
    </xf>
    <xf numFmtId="164" fontId="6" fillId="8" borderId="2" xfId="0" applyNumberFormat="1" applyFont="1" applyFill="1" applyBorder="1" applyAlignment="1" applyProtection="1">
      <alignment horizontal="center" vertical="center" wrapText="1"/>
    </xf>
    <xf numFmtId="165" fontId="6" fillId="8" borderId="2" xfId="1" applyNumberFormat="1" applyFont="1" applyFill="1" applyBorder="1" applyAlignment="1" applyProtection="1">
      <alignment horizontal="center" vertical="center" wrapText="1"/>
    </xf>
    <xf numFmtId="164" fontId="10" fillId="0" borderId="0" xfId="0" applyNumberFormat="1" applyFont="1" applyFill="1" applyBorder="1" applyAlignment="1" applyProtection="1">
      <alignment horizontal="right"/>
    </xf>
    <xf numFmtId="0" fontId="17" fillId="0" borderId="0" xfId="0" applyFont="1" applyProtection="1"/>
    <xf numFmtId="0" fontId="17" fillId="0" borderId="0" xfId="0" applyFont="1" applyFill="1" applyBorder="1" applyProtection="1"/>
    <xf numFmtId="164" fontId="10" fillId="0" borderId="0" xfId="1" applyNumberFormat="1" applyFont="1" applyProtection="1"/>
    <xf numFmtId="164" fontId="17" fillId="0" borderId="0" xfId="1" applyNumberFormat="1" applyFont="1" applyBorder="1" applyProtection="1"/>
    <xf numFmtId="0" fontId="17" fillId="0" borderId="0" xfId="0" applyFont="1" applyBorder="1" applyProtection="1"/>
    <xf numFmtId="0" fontId="6" fillId="5" borderId="1" xfId="3" applyFont="1" applyFill="1" applyBorder="1" applyAlignment="1" applyProtection="1">
      <alignment horizontal="center" vertical="center"/>
    </xf>
    <xf numFmtId="0" fontId="4" fillId="0" borderId="0" xfId="0" applyFont="1" applyAlignment="1" applyProtection="1"/>
    <xf numFmtId="0" fontId="0" fillId="0" borderId="0" xfId="0" applyAlignment="1" applyProtection="1"/>
    <xf numFmtId="3" fontId="6" fillId="5" borderId="1" xfId="3" applyNumberFormat="1" applyFont="1" applyFill="1" applyBorder="1" applyAlignment="1" applyProtection="1">
      <alignment horizontal="center" vertical="center" wrapText="1"/>
    </xf>
    <xf numFmtId="3" fontId="7" fillId="9" borderId="5" xfId="3" applyNumberFormat="1" applyFont="1" applyFill="1" applyBorder="1" applyAlignment="1" applyProtection="1"/>
    <xf numFmtId="3" fontId="6" fillId="9" borderId="5" xfId="3" applyNumberFormat="1" applyFont="1" applyFill="1" applyBorder="1" applyAlignment="1" applyProtection="1"/>
    <xf numFmtId="164" fontId="9" fillId="12" borderId="0" xfId="1" applyNumberFormat="1" applyFont="1" applyFill="1" applyProtection="1"/>
    <xf numFmtId="166" fontId="6" fillId="10" borderId="2" xfId="3" applyNumberFormat="1" applyFont="1" applyFill="1" applyBorder="1" applyAlignment="1" applyProtection="1">
      <alignment horizontal="right"/>
    </xf>
    <xf numFmtId="1" fontId="15" fillId="0" borderId="23" xfId="1" applyNumberFormat="1" applyFont="1" applyBorder="1" applyAlignment="1" applyProtection="1">
      <alignment horizontal="center"/>
    </xf>
    <xf numFmtId="164" fontId="10" fillId="0" borderId="23" xfId="1" applyNumberFormat="1" applyFont="1" applyBorder="1" applyProtection="1"/>
    <xf numFmtId="165" fontId="2" fillId="0" borderId="0" xfId="1" applyNumberFormat="1" applyFont="1" applyBorder="1" applyProtection="1"/>
    <xf numFmtId="165" fontId="2" fillId="0" borderId="0" xfId="1" applyNumberFormat="1" applyFont="1" applyProtection="1"/>
    <xf numFmtId="165" fontId="0" fillId="0" borderId="0" xfId="1" applyNumberFormat="1" applyFont="1" applyProtection="1"/>
    <xf numFmtId="165" fontId="2" fillId="0" borderId="0" xfId="1" quotePrefix="1" applyNumberFormat="1" applyFont="1" applyProtection="1"/>
    <xf numFmtId="0" fontId="14" fillId="0" borderId="0" xfId="0" applyFont="1" applyProtection="1"/>
    <xf numFmtId="0" fontId="18" fillId="0" borderId="0" xfId="0" applyFont="1" applyFill="1" applyBorder="1" applyProtection="1"/>
    <xf numFmtId="0" fontId="15" fillId="0" borderId="0" xfId="2" applyFont="1" applyFill="1" applyBorder="1" applyAlignment="1" applyProtection="1">
      <alignment horizontal="center" wrapText="1"/>
    </xf>
    <xf numFmtId="164" fontId="10" fillId="0" borderId="0" xfId="1" applyNumberFormat="1" applyFont="1" applyFill="1" applyBorder="1" applyProtection="1"/>
    <xf numFmtId="164" fontId="15" fillId="0" borderId="0" xfId="1" applyNumberFormat="1" applyFont="1" applyFill="1" applyBorder="1" applyAlignment="1" applyProtection="1">
      <alignment horizontal="center" wrapText="1"/>
    </xf>
    <xf numFmtId="0" fontId="2" fillId="0" borderId="24" xfId="5" applyFont="1" applyBorder="1" applyAlignment="1" applyProtection="1">
      <alignment horizontal="center"/>
    </xf>
    <xf numFmtId="0" fontId="2" fillId="0" borderId="25" xfId="5" applyFont="1" applyBorder="1" applyAlignment="1" applyProtection="1">
      <alignment horizontal="center"/>
    </xf>
    <xf numFmtId="0" fontId="4" fillId="0" borderId="22" xfId="5" applyFont="1" applyBorder="1" applyAlignment="1" applyProtection="1">
      <alignment horizontal="center"/>
    </xf>
    <xf numFmtId="0" fontId="2" fillId="0" borderId="26" xfId="5" applyFont="1" applyBorder="1" applyAlignment="1" applyProtection="1">
      <alignment horizontal="center"/>
    </xf>
    <xf numFmtId="0" fontId="4" fillId="0" borderId="22" xfId="5" applyFont="1" applyBorder="1" applyAlignment="1" applyProtection="1">
      <alignment horizontal="center" vertical="center" wrapText="1"/>
    </xf>
    <xf numFmtId="0" fontId="19" fillId="0" borderId="24" xfId="5" applyFont="1" applyBorder="1" applyAlignment="1" applyProtection="1">
      <alignment horizontal="center"/>
    </xf>
    <xf numFmtId="0" fontId="19" fillId="0" borderId="25" xfId="5" applyFont="1" applyBorder="1" applyAlignment="1" applyProtection="1">
      <alignment horizontal="center"/>
    </xf>
    <xf numFmtId="0" fontId="19" fillId="0" borderId="25" xfId="5" applyFont="1" applyBorder="1" applyAlignment="1" applyProtection="1">
      <alignment horizontal="center" wrapText="1"/>
    </xf>
    <xf numFmtId="17" fontId="4" fillId="0" borderId="17" xfId="5" applyNumberFormat="1" applyFont="1" applyBorder="1" applyAlignment="1" applyProtection="1">
      <alignment horizontal="center" vertical="center" wrapText="1"/>
    </xf>
    <xf numFmtId="3" fontId="2" fillId="0" borderId="11" xfId="5" applyNumberFormat="1" applyFont="1" applyBorder="1" applyProtection="1"/>
    <xf numFmtId="4" fontId="20" fillId="0" borderId="0" xfId="5" applyNumberFormat="1" applyFont="1" applyProtection="1"/>
    <xf numFmtId="4" fontId="20" fillId="0" borderId="0" xfId="1" applyNumberFormat="1" applyFont="1" applyProtection="1"/>
    <xf numFmtId="3" fontId="2" fillId="0" borderId="14" xfId="5" applyNumberFormat="1" applyFont="1" applyBorder="1" applyProtection="1"/>
    <xf numFmtId="17" fontId="4" fillId="0" borderId="15" xfId="5" applyNumberFormat="1" applyFont="1" applyBorder="1" applyAlignment="1" applyProtection="1">
      <alignment horizontal="center" vertical="center" wrapText="1"/>
    </xf>
    <xf numFmtId="17" fontId="4" fillId="0" borderId="16" xfId="5" applyNumberFormat="1" applyFont="1" applyBorder="1" applyAlignment="1" applyProtection="1">
      <alignment horizontal="center" vertical="center" wrapText="1"/>
    </xf>
    <xf numFmtId="0" fontId="2" fillId="10" borderId="27" xfId="5" applyFont="1" applyFill="1" applyBorder="1" applyAlignment="1" applyProtection="1">
      <alignment horizontal="left" vertical="top" wrapText="1"/>
    </xf>
    <xf numFmtId="0" fontId="2" fillId="10" borderId="28" xfId="5" applyFont="1" applyFill="1" applyBorder="1" applyAlignment="1" applyProtection="1">
      <alignment horizontal="left" vertical="top" wrapText="1"/>
    </xf>
    <xf numFmtId="0" fontId="2" fillId="10" borderId="29" xfId="5" applyFont="1" applyFill="1" applyBorder="1" applyAlignment="1" applyProtection="1">
      <alignment horizontal="left" vertical="top" wrapText="1"/>
    </xf>
    <xf numFmtId="0" fontId="2" fillId="10" borderId="30" xfId="5" applyFont="1" applyFill="1" applyBorder="1" applyAlignment="1" applyProtection="1">
      <alignment horizontal="left" vertical="top" wrapText="1"/>
    </xf>
    <xf numFmtId="0" fontId="2" fillId="10" borderId="0" xfId="5" applyFont="1" applyFill="1" applyBorder="1" applyAlignment="1" applyProtection="1">
      <alignment horizontal="left" vertical="top" wrapText="1"/>
    </xf>
    <xf numFmtId="0" fontId="2" fillId="10" borderId="31" xfId="5" applyFont="1" applyFill="1" applyBorder="1" applyAlignment="1" applyProtection="1">
      <alignment horizontal="left" vertical="top" wrapText="1"/>
    </xf>
    <xf numFmtId="0" fontId="2" fillId="10" borderId="32" xfId="5" applyFont="1" applyFill="1" applyBorder="1" applyAlignment="1" applyProtection="1">
      <alignment horizontal="left" vertical="top" wrapText="1"/>
    </xf>
    <xf numFmtId="0" fontId="2" fillId="10" borderId="23" xfId="5" applyFont="1" applyFill="1" applyBorder="1" applyAlignment="1" applyProtection="1">
      <alignment horizontal="left" vertical="top" wrapText="1"/>
    </xf>
    <xf numFmtId="0" fontId="2" fillId="10" borderId="3" xfId="5" applyFont="1" applyFill="1" applyBorder="1" applyAlignment="1" applyProtection="1">
      <alignment horizontal="left" vertical="top" wrapText="1"/>
    </xf>
    <xf numFmtId="164" fontId="16" fillId="0" borderId="4" xfId="1" applyNumberFormat="1" applyFont="1" applyFill="1" applyBorder="1" applyAlignment="1" applyProtection="1">
      <alignment horizontal="center" vertical="center"/>
    </xf>
    <xf numFmtId="164" fontId="16" fillId="0" borderId="22" xfId="1" applyNumberFormat="1" applyFont="1" applyFill="1" applyBorder="1" applyAlignment="1" applyProtection="1">
      <alignment horizontal="center" vertical="center"/>
    </xf>
    <xf numFmtId="164" fontId="16" fillId="0" borderId="5" xfId="1" applyNumberFormat="1" applyFont="1" applyFill="1" applyBorder="1" applyAlignment="1" applyProtection="1">
      <alignment horizontal="center" vertical="center"/>
    </xf>
  </cellXfs>
  <cellStyles count="6">
    <cellStyle name="Comma" xfId="1" builtinId="3"/>
    <cellStyle name="Comma 4" xfId="4" xr:uid="{00000000-0005-0000-0000-000001000000}"/>
    <cellStyle name="Normal" xfId="0" builtinId="0"/>
    <cellStyle name="Normal 2" xfId="5" xr:uid="{00000000-0005-0000-0000-000003000000}"/>
    <cellStyle name="Normal 2 3 3" xfId="2" xr:uid="{00000000-0005-0000-0000-000004000000}"/>
    <cellStyle name="Normal 5"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U33"/>
  <sheetViews>
    <sheetView showGridLines="0" tabSelected="1" zoomScaleNormal="100" workbookViewId="0">
      <selection activeCell="B8" sqref="B8"/>
    </sheetView>
  </sheetViews>
  <sheetFormatPr defaultColWidth="9" defaultRowHeight="12.75" x14ac:dyDescent="0.2"/>
  <cols>
    <col min="1" max="1" width="1.7109375" style="15" customWidth="1"/>
    <col min="2" max="2" width="42.42578125" style="15" customWidth="1"/>
    <col min="3" max="3" width="6.28515625" style="18" customWidth="1"/>
    <col min="4" max="4" width="8.140625" style="18" bestFit="1" customWidth="1"/>
    <col min="5" max="5" width="10.7109375" style="18" bestFit="1" customWidth="1"/>
    <col min="6" max="7" width="11" style="15" customWidth="1"/>
    <col min="8" max="8" width="1.7109375" style="15" customWidth="1"/>
    <col min="9" max="20" width="9.7109375" style="15" bestFit="1" customWidth="1"/>
    <col min="21" max="21" width="4.5703125" style="110" bestFit="1" customWidth="1"/>
    <col min="22" max="16384" width="9" style="15"/>
  </cols>
  <sheetData>
    <row r="2" spans="1:21" ht="23.25" x14ac:dyDescent="0.35">
      <c r="B2" s="16" t="s">
        <v>161</v>
      </c>
      <c r="C2" s="16"/>
      <c r="D2" s="16"/>
      <c r="E2" s="16"/>
      <c r="F2" s="16"/>
      <c r="G2" s="16"/>
      <c r="H2" s="16"/>
    </row>
    <row r="5" spans="1:21" ht="14.25" x14ac:dyDescent="0.2">
      <c r="A5" s="17"/>
      <c r="B5" s="1" t="s">
        <v>8</v>
      </c>
      <c r="F5" s="17" t="s">
        <v>120</v>
      </c>
      <c r="G5" s="19">
        <f>VLOOKUP(B5,'All Schools'!A:C,3,FALSE)</f>
        <v>0</v>
      </c>
    </row>
    <row r="6" spans="1:21" ht="14.25" x14ac:dyDescent="0.2">
      <c r="A6" s="17"/>
      <c r="B6" s="20"/>
    </row>
    <row r="8" spans="1:21" ht="38.25" x14ac:dyDescent="0.2">
      <c r="B8" s="21"/>
      <c r="C8" s="22" t="s">
        <v>117</v>
      </c>
      <c r="D8" s="104" t="s">
        <v>155</v>
      </c>
      <c r="E8" s="104" t="s">
        <v>156</v>
      </c>
      <c r="F8" s="23" t="s">
        <v>153</v>
      </c>
      <c r="G8" s="24" t="s">
        <v>154</v>
      </c>
      <c r="H8" s="25"/>
      <c r="I8" s="113">
        <v>43556</v>
      </c>
      <c r="J8" s="114">
        <v>43586</v>
      </c>
      <c r="K8" s="114">
        <v>43617</v>
      </c>
      <c r="L8" s="114">
        <v>43647</v>
      </c>
      <c r="M8" s="114">
        <v>43678</v>
      </c>
      <c r="N8" s="114">
        <v>43709</v>
      </c>
      <c r="O8" s="114">
        <v>43739</v>
      </c>
      <c r="P8" s="114">
        <v>43770</v>
      </c>
      <c r="Q8" s="114">
        <v>43800</v>
      </c>
      <c r="R8" s="114">
        <v>43831</v>
      </c>
      <c r="S8" s="114">
        <v>43862</v>
      </c>
      <c r="T8" s="108">
        <v>43891</v>
      </c>
    </row>
    <row r="9" spans="1:21" x14ac:dyDescent="0.2">
      <c r="B9" s="26" t="s">
        <v>132</v>
      </c>
      <c r="C9" s="27" t="s">
        <v>6</v>
      </c>
      <c r="D9" s="100">
        <v>8001</v>
      </c>
      <c r="E9" s="105" t="s">
        <v>157</v>
      </c>
      <c r="F9" s="28">
        <f>IF(ISNA(VLOOKUP($G$5,'All Schools'!$C:$U,'All Schools'!E$8,FALSE)),0,VLOOKUP($G$5,'All Schools'!$C:$U,'All Schools'!E$8,FALSE))</f>
        <v>0</v>
      </c>
      <c r="G9" s="29"/>
      <c r="H9" s="30"/>
      <c r="I9" s="28">
        <f>ROUND(($F9/12),0)</f>
        <v>0</v>
      </c>
      <c r="J9" s="46">
        <f t="shared" ref="J9:S10" si="0">ROUND(($F9/12),0)</f>
        <v>0</v>
      </c>
      <c r="K9" s="46">
        <f t="shared" si="0"/>
        <v>0</v>
      </c>
      <c r="L9" s="46">
        <f t="shared" si="0"/>
        <v>0</v>
      </c>
      <c r="M9" s="46">
        <f t="shared" si="0"/>
        <v>0</v>
      </c>
      <c r="N9" s="46">
        <f t="shared" si="0"/>
        <v>0</v>
      </c>
      <c r="O9" s="46">
        <f t="shared" si="0"/>
        <v>0</v>
      </c>
      <c r="P9" s="46">
        <f t="shared" si="0"/>
        <v>0</v>
      </c>
      <c r="Q9" s="46">
        <f t="shared" si="0"/>
        <v>0</v>
      </c>
      <c r="R9" s="46">
        <f t="shared" si="0"/>
        <v>0</v>
      </c>
      <c r="S9" s="46">
        <f t="shared" si="0"/>
        <v>0</v>
      </c>
      <c r="T9" s="112">
        <f>(F9+G9)-SUM(I9:S9)</f>
        <v>0</v>
      </c>
      <c r="U9" s="111">
        <f>SUM(I9:T9)-F9-G9</f>
        <v>0</v>
      </c>
    </row>
    <row r="10" spans="1:21" x14ac:dyDescent="0.2">
      <c r="B10" s="31" t="s">
        <v>133</v>
      </c>
      <c r="C10" s="32" t="s">
        <v>6</v>
      </c>
      <c r="D10" s="101">
        <v>8001</v>
      </c>
      <c r="E10" s="106" t="s">
        <v>151</v>
      </c>
      <c r="F10" s="33">
        <f>IF(ISNA(VLOOKUP($G$5,'All Schools'!$C:$U,'All Schools'!F$8,FALSE)),0,VLOOKUP($G$5,'All Schools'!$C:$U,'All Schools'!F$8,FALSE))</f>
        <v>0</v>
      </c>
      <c r="G10" s="34"/>
      <c r="I10" s="33">
        <f t="shared" ref="I10" si="1">ROUND(($F10/12),0)</f>
        <v>0</v>
      </c>
      <c r="J10" s="48">
        <f t="shared" si="0"/>
        <v>0</v>
      </c>
      <c r="K10" s="48">
        <f t="shared" si="0"/>
        <v>0</v>
      </c>
      <c r="L10" s="48">
        <f t="shared" si="0"/>
        <v>0</v>
      </c>
      <c r="M10" s="48">
        <f t="shared" si="0"/>
        <v>0</v>
      </c>
      <c r="N10" s="48">
        <f t="shared" si="0"/>
        <v>0</v>
      </c>
      <c r="O10" s="48">
        <f t="shared" si="0"/>
        <v>0</v>
      </c>
      <c r="P10" s="48">
        <f t="shared" si="0"/>
        <v>0</v>
      </c>
      <c r="Q10" s="48">
        <f t="shared" si="0"/>
        <v>0</v>
      </c>
      <c r="R10" s="48">
        <f t="shared" si="0"/>
        <v>0</v>
      </c>
      <c r="S10" s="48">
        <f t="shared" si="0"/>
        <v>0</v>
      </c>
      <c r="T10" s="36">
        <f t="shared" ref="T10:T20" si="2">(F10+G10)-SUM(I10:S10)</f>
        <v>0</v>
      </c>
      <c r="U10" s="111">
        <f t="shared" ref="U10:U20" si="3">SUM(I10:T10)-F10-G10</f>
        <v>0</v>
      </c>
    </row>
    <row r="11" spans="1:21" x14ac:dyDescent="0.2">
      <c r="B11" s="31" t="s">
        <v>134</v>
      </c>
      <c r="C11" s="32" t="s">
        <v>113</v>
      </c>
      <c r="D11" s="101">
        <v>8012</v>
      </c>
      <c r="E11" s="106" t="s">
        <v>157</v>
      </c>
      <c r="F11" s="35"/>
      <c r="G11" s="36">
        <f>IF(ISNA(VLOOKUP($G$5,'All Schools'!$C:$U,'All Schools'!I$8,FALSE)),0,VLOOKUP($G$5,'All Schools'!$C:$U,'All Schools'!I$8,FALSE))</f>
        <v>0</v>
      </c>
      <c r="I11" s="33">
        <f>ROUND(($G11/12),0)</f>
        <v>0</v>
      </c>
      <c r="J11" s="48">
        <f t="shared" ref="J11:S20" si="4">ROUND(($G11/12),0)</f>
        <v>0</v>
      </c>
      <c r="K11" s="48">
        <f t="shared" si="4"/>
        <v>0</v>
      </c>
      <c r="L11" s="48">
        <f t="shared" si="4"/>
        <v>0</v>
      </c>
      <c r="M11" s="48">
        <f t="shared" si="4"/>
        <v>0</v>
      </c>
      <c r="N11" s="48">
        <f t="shared" si="4"/>
        <v>0</v>
      </c>
      <c r="O11" s="48">
        <f t="shared" si="4"/>
        <v>0</v>
      </c>
      <c r="P11" s="48">
        <f t="shared" si="4"/>
        <v>0</v>
      </c>
      <c r="Q11" s="48">
        <f t="shared" si="4"/>
        <v>0</v>
      </c>
      <c r="R11" s="48">
        <f t="shared" si="4"/>
        <v>0</v>
      </c>
      <c r="S11" s="48">
        <f t="shared" si="4"/>
        <v>0</v>
      </c>
      <c r="T11" s="36">
        <f t="shared" si="2"/>
        <v>0</v>
      </c>
      <c r="U11" s="111">
        <f t="shared" si="3"/>
        <v>0</v>
      </c>
    </row>
    <row r="12" spans="1:21" ht="33.75" x14ac:dyDescent="0.2">
      <c r="B12" s="31" t="s">
        <v>135</v>
      </c>
      <c r="C12" s="32" t="s">
        <v>113</v>
      </c>
      <c r="D12" s="101">
        <v>8012</v>
      </c>
      <c r="E12" s="107" t="s">
        <v>158</v>
      </c>
      <c r="F12" s="35"/>
      <c r="G12" s="36">
        <f>IF(ISNA(VLOOKUP($G$5,'All Schools'!$C:$U,'All Schools'!J$8,FALSE)),0,VLOOKUP($G$5,'All Schools'!$C:$U,'All Schools'!J$8,FALSE))</f>
        <v>0</v>
      </c>
      <c r="I12" s="33">
        <v>0</v>
      </c>
      <c r="J12" s="48">
        <f>ROUND(($G12/12),0)*2</f>
        <v>0</v>
      </c>
      <c r="K12" s="48">
        <f t="shared" si="4"/>
        <v>0</v>
      </c>
      <c r="L12" s="48">
        <f t="shared" si="4"/>
        <v>0</v>
      </c>
      <c r="M12" s="48">
        <f t="shared" si="4"/>
        <v>0</v>
      </c>
      <c r="N12" s="48">
        <f t="shared" si="4"/>
        <v>0</v>
      </c>
      <c r="O12" s="48">
        <f t="shared" si="4"/>
        <v>0</v>
      </c>
      <c r="P12" s="48">
        <f t="shared" si="4"/>
        <v>0</v>
      </c>
      <c r="Q12" s="48">
        <f t="shared" si="4"/>
        <v>0</v>
      </c>
      <c r="R12" s="48">
        <f t="shared" si="4"/>
        <v>0</v>
      </c>
      <c r="S12" s="48">
        <f t="shared" si="4"/>
        <v>0</v>
      </c>
      <c r="T12" s="36">
        <f t="shared" si="2"/>
        <v>0</v>
      </c>
      <c r="U12" s="111">
        <f t="shared" si="3"/>
        <v>0</v>
      </c>
    </row>
    <row r="13" spans="1:21" hidden="1" x14ac:dyDescent="0.2">
      <c r="B13" s="31" t="s">
        <v>136</v>
      </c>
      <c r="C13" s="32" t="s">
        <v>113</v>
      </c>
      <c r="D13" s="101"/>
      <c r="E13" s="106"/>
      <c r="F13" s="35"/>
      <c r="G13" s="36">
        <f>IF(ISNA(VLOOKUP($G$5,'All Schools'!$C:$U,'All Schools'!K$8,FALSE)),0,VLOOKUP($G$5,'All Schools'!$C:$U,'All Schools'!K$8,FALSE))</f>
        <v>0</v>
      </c>
      <c r="I13" s="33">
        <f t="shared" ref="I13:I20" si="5">ROUND(($G13/12),0)</f>
        <v>0</v>
      </c>
      <c r="J13" s="48">
        <f t="shared" si="4"/>
        <v>0</v>
      </c>
      <c r="K13" s="48">
        <f t="shared" si="4"/>
        <v>0</v>
      </c>
      <c r="L13" s="48">
        <f t="shared" si="4"/>
        <v>0</v>
      </c>
      <c r="M13" s="48">
        <f t="shared" si="4"/>
        <v>0</v>
      </c>
      <c r="N13" s="48">
        <f t="shared" si="4"/>
        <v>0</v>
      </c>
      <c r="O13" s="48">
        <f t="shared" si="4"/>
        <v>0</v>
      </c>
      <c r="P13" s="48">
        <f t="shared" si="4"/>
        <v>0</v>
      </c>
      <c r="Q13" s="48">
        <f t="shared" si="4"/>
        <v>0</v>
      </c>
      <c r="R13" s="48">
        <f t="shared" si="4"/>
        <v>0</v>
      </c>
      <c r="S13" s="48">
        <f t="shared" si="4"/>
        <v>0</v>
      </c>
      <c r="T13" s="36">
        <f t="shared" si="2"/>
        <v>0</v>
      </c>
      <c r="U13" s="111">
        <f t="shared" si="3"/>
        <v>0</v>
      </c>
    </row>
    <row r="14" spans="1:21" x14ac:dyDescent="0.2">
      <c r="B14" s="31" t="s">
        <v>137</v>
      </c>
      <c r="C14" s="32" t="s">
        <v>113</v>
      </c>
      <c r="D14" s="101">
        <v>8012</v>
      </c>
      <c r="E14" s="106" t="s">
        <v>152</v>
      </c>
      <c r="F14" s="35"/>
      <c r="G14" s="36">
        <f>IF(ISNA(VLOOKUP($G$5,'All Schools'!$C:$U,'All Schools'!L$8,FALSE)),0,VLOOKUP($G$5,'All Schools'!$C:$U,'All Schools'!L$8,FALSE))</f>
        <v>0</v>
      </c>
      <c r="I14" s="33">
        <f>+G14</f>
        <v>0</v>
      </c>
      <c r="J14" s="48">
        <v>0</v>
      </c>
      <c r="K14" s="48">
        <v>0</v>
      </c>
      <c r="L14" s="48">
        <v>0</v>
      </c>
      <c r="M14" s="48">
        <v>0</v>
      </c>
      <c r="N14" s="48">
        <v>0</v>
      </c>
      <c r="O14" s="48">
        <v>0</v>
      </c>
      <c r="P14" s="48">
        <v>0</v>
      </c>
      <c r="Q14" s="48">
        <v>0</v>
      </c>
      <c r="R14" s="48">
        <v>0</v>
      </c>
      <c r="S14" s="48">
        <v>0</v>
      </c>
      <c r="T14" s="36">
        <v>0</v>
      </c>
      <c r="U14" s="111">
        <f t="shared" si="3"/>
        <v>0</v>
      </c>
    </row>
    <row r="15" spans="1:21" ht="33.75" x14ac:dyDescent="0.2">
      <c r="B15" s="31" t="s">
        <v>138</v>
      </c>
      <c r="C15" s="32" t="s">
        <v>6</v>
      </c>
      <c r="D15" s="101">
        <v>8001</v>
      </c>
      <c r="E15" s="107" t="s">
        <v>159</v>
      </c>
      <c r="F15" s="35"/>
      <c r="G15" s="36">
        <f>IF(ISNA(VLOOKUP($G$5,'All Schools'!$C:$U,'All Schools'!M$8,FALSE)),0,VLOOKUP($G$5,'All Schools'!$C:$U,'All Schools'!M$8,FALSE))</f>
        <v>0</v>
      </c>
      <c r="I15" s="33">
        <f>ROUND(($G15/11),0)</f>
        <v>0</v>
      </c>
      <c r="J15" s="48">
        <f t="shared" ref="J15:S15" si="6">ROUND(($G15/11),0)</f>
        <v>0</v>
      </c>
      <c r="K15" s="48">
        <f t="shared" si="6"/>
        <v>0</v>
      </c>
      <c r="L15" s="48">
        <f t="shared" si="6"/>
        <v>0</v>
      </c>
      <c r="M15" s="48">
        <v>0</v>
      </c>
      <c r="N15" s="48">
        <f t="shared" si="6"/>
        <v>0</v>
      </c>
      <c r="O15" s="48">
        <f t="shared" si="6"/>
        <v>0</v>
      </c>
      <c r="P15" s="48">
        <f t="shared" si="6"/>
        <v>0</v>
      </c>
      <c r="Q15" s="48">
        <f t="shared" si="6"/>
        <v>0</v>
      </c>
      <c r="R15" s="48">
        <f t="shared" si="6"/>
        <v>0</v>
      </c>
      <c r="S15" s="48">
        <f t="shared" si="6"/>
        <v>0</v>
      </c>
      <c r="T15" s="36">
        <f t="shared" si="2"/>
        <v>0</v>
      </c>
      <c r="U15" s="111">
        <f t="shared" si="3"/>
        <v>0</v>
      </c>
    </row>
    <row r="16" spans="1:21" x14ac:dyDescent="0.2">
      <c r="B16" s="31" t="s">
        <v>139</v>
      </c>
      <c r="C16" s="32" t="s">
        <v>6</v>
      </c>
      <c r="D16" s="101">
        <v>8001</v>
      </c>
      <c r="E16" s="106" t="s">
        <v>160</v>
      </c>
      <c r="F16" s="35"/>
      <c r="G16" s="36">
        <f>IF(ISNA(VLOOKUP($G$5,'All Schools'!$C:$U,'All Schools'!N$8,FALSE)),0,VLOOKUP($G$5,'All Schools'!$C:$U,'All Schools'!N$8,FALSE))</f>
        <v>0</v>
      </c>
      <c r="I16" s="33">
        <v>0</v>
      </c>
      <c r="J16" s="48">
        <v>0</v>
      </c>
      <c r="K16" s="48">
        <v>0</v>
      </c>
      <c r="L16" s="48">
        <v>0</v>
      </c>
      <c r="M16" s="48">
        <v>0</v>
      </c>
      <c r="N16" s="48">
        <f>+G16</f>
        <v>0</v>
      </c>
      <c r="O16" s="48">
        <v>0</v>
      </c>
      <c r="P16" s="48">
        <v>0</v>
      </c>
      <c r="Q16" s="48">
        <v>0</v>
      </c>
      <c r="R16" s="48">
        <v>0</v>
      </c>
      <c r="S16" s="48">
        <v>0</v>
      </c>
      <c r="T16" s="36">
        <v>0</v>
      </c>
      <c r="U16" s="111">
        <f t="shared" si="3"/>
        <v>0</v>
      </c>
    </row>
    <row r="17" spans="2:21" x14ac:dyDescent="0.2">
      <c r="B17" s="31" t="s">
        <v>142</v>
      </c>
      <c r="C17" s="32" t="s">
        <v>7</v>
      </c>
      <c r="D17" s="101">
        <v>8014</v>
      </c>
      <c r="E17" s="106" t="s">
        <v>157</v>
      </c>
      <c r="F17" s="35"/>
      <c r="G17" s="36">
        <f>IF(ISNA(VLOOKUP($G$5,'All Schools'!$C:$U,'All Schools'!O$8,FALSE)),0,VLOOKUP($G$5,'All Schools'!$C:$U,'All Schools'!O$8,FALSE))</f>
        <v>0</v>
      </c>
      <c r="I17" s="33">
        <f t="shared" si="5"/>
        <v>0</v>
      </c>
      <c r="J17" s="48">
        <f t="shared" si="4"/>
        <v>0</v>
      </c>
      <c r="K17" s="48">
        <f t="shared" si="4"/>
        <v>0</v>
      </c>
      <c r="L17" s="48">
        <f t="shared" si="4"/>
        <v>0</v>
      </c>
      <c r="M17" s="48">
        <f t="shared" si="4"/>
        <v>0</v>
      </c>
      <c r="N17" s="48">
        <f t="shared" si="4"/>
        <v>0</v>
      </c>
      <c r="O17" s="48">
        <f t="shared" si="4"/>
        <v>0</v>
      </c>
      <c r="P17" s="48">
        <f t="shared" si="4"/>
        <v>0</v>
      </c>
      <c r="Q17" s="48">
        <f t="shared" si="4"/>
        <v>0</v>
      </c>
      <c r="R17" s="48">
        <f t="shared" si="4"/>
        <v>0</v>
      </c>
      <c r="S17" s="48">
        <f t="shared" si="4"/>
        <v>0</v>
      </c>
      <c r="T17" s="36">
        <f t="shared" si="2"/>
        <v>0</v>
      </c>
      <c r="U17" s="111">
        <f t="shared" si="3"/>
        <v>0</v>
      </c>
    </row>
    <row r="18" spans="2:21" x14ac:dyDescent="0.2">
      <c r="B18" s="31" t="s">
        <v>143</v>
      </c>
      <c r="C18" s="32" t="s">
        <v>7</v>
      </c>
      <c r="D18" s="101">
        <v>8014</v>
      </c>
      <c r="E18" s="106" t="s">
        <v>157</v>
      </c>
      <c r="F18" s="35"/>
      <c r="G18" s="36">
        <f>IF(ISNA(VLOOKUP($G$5,'All Schools'!$C:$U,'All Schools'!P$8,FALSE)),0,VLOOKUP($G$5,'All Schools'!$C:$U,'All Schools'!P$8,FALSE))</f>
        <v>0</v>
      </c>
      <c r="I18" s="33">
        <f t="shared" si="5"/>
        <v>0</v>
      </c>
      <c r="J18" s="48">
        <f t="shared" si="4"/>
        <v>0</v>
      </c>
      <c r="K18" s="48">
        <f t="shared" si="4"/>
        <v>0</v>
      </c>
      <c r="L18" s="48">
        <f t="shared" si="4"/>
        <v>0</v>
      </c>
      <c r="M18" s="48">
        <f t="shared" si="4"/>
        <v>0</v>
      </c>
      <c r="N18" s="48">
        <f t="shared" si="4"/>
        <v>0</v>
      </c>
      <c r="O18" s="48">
        <f t="shared" si="4"/>
        <v>0</v>
      </c>
      <c r="P18" s="48">
        <f t="shared" si="4"/>
        <v>0</v>
      </c>
      <c r="Q18" s="48">
        <f t="shared" si="4"/>
        <v>0</v>
      </c>
      <c r="R18" s="48">
        <f t="shared" si="4"/>
        <v>0</v>
      </c>
      <c r="S18" s="48">
        <f t="shared" si="4"/>
        <v>0</v>
      </c>
      <c r="T18" s="36">
        <f t="shared" si="2"/>
        <v>0</v>
      </c>
      <c r="U18" s="111">
        <f t="shared" si="3"/>
        <v>0</v>
      </c>
    </row>
    <row r="19" spans="2:21" x14ac:dyDescent="0.2">
      <c r="B19" s="31" t="s">
        <v>144</v>
      </c>
      <c r="C19" s="32" t="s">
        <v>7</v>
      </c>
      <c r="D19" s="101">
        <v>8014</v>
      </c>
      <c r="E19" s="106" t="s">
        <v>157</v>
      </c>
      <c r="F19" s="35"/>
      <c r="G19" s="36">
        <f>IF(ISNA(VLOOKUP($G$5,'All Schools'!$C:$U,'All Schools'!Q$8,FALSE)),0,VLOOKUP($G$5,'All Schools'!$C:$U,'All Schools'!Q$8,FALSE))</f>
        <v>0</v>
      </c>
      <c r="I19" s="33">
        <f t="shared" si="5"/>
        <v>0</v>
      </c>
      <c r="J19" s="48">
        <f t="shared" si="4"/>
        <v>0</v>
      </c>
      <c r="K19" s="48">
        <f t="shared" si="4"/>
        <v>0</v>
      </c>
      <c r="L19" s="48">
        <f t="shared" si="4"/>
        <v>0</v>
      </c>
      <c r="M19" s="48">
        <f t="shared" si="4"/>
        <v>0</v>
      </c>
      <c r="N19" s="48">
        <f t="shared" si="4"/>
        <v>0</v>
      </c>
      <c r="O19" s="48">
        <f t="shared" si="4"/>
        <v>0</v>
      </c>
      <c r="P19" s="48">
        <f t="shared" si="4"/>
        <v>0</v>
      </c>
      <c r="Q19" s="48">
        <f t="shared" si="4"/>
        <v>0</v>
      </c>
      <c r="R19" s="48">
        <f t="shared" si="4"/>
        <v>0</v>
      </c>
      <c r="S19" s="48">
        <f t="shared" si="4"/>
        <v>0</v>
      </c>
      <c r="T19" s="36">
        <f t="shared" si="2"/>
        <v>0</v>
      </c>
      <c r="U19" s="111">
        <f t="shared" si="3"/>
        <v>0</v>
      </c>
    </row>
    <row r="20" spans="2:21" x14ac:dyDescent="0.2">
      <c r="B20" s="31" t="s">
        <v>15</v>
      </c>
      <c r="C20" s="32" t="s">
        <v>114</v>
      </c>
      <c r="D20" s="101">
        <v>8007</v>
      </c>
      <c r="E20" s="106" t="s">
        <v>157</v>
      </c>
      <c r="F20" s="35"/>
      <c r="G20" s="36">
        <f>IF(ISNA(VLOOKUP($G$5,'All Schools'!$C:$U,'All Schools'!R$8,FALSE)),0,VLOOKUP($G$5,'All Schools'!$C:$U,'All Schools'!R$8,FALSE))</f>
        <v>0</v>
      </c>
      <c r="I20" s="50">
        <f t="shared" si="5"/>
        <v>0</v>
      </c>
      <c r="J20" s="51">
        <f t="shared" si="4"/>
        <v>0</v>
      </c>
      <c r="K20" s="51">
        <f t="shared" si="4"/>
        <v>0</v>
      </c>
      <c r="L20" s="51">
        <f t="shared" si="4"/>
        <v>0</v>
      </c>
      <c r="M20" s="51">
        <f t="shared" si="4"/>
        <v>0</v>
      </c>
      <c r="N20" s="51">
        <f t="shared" si="4"/>
        <v>0</v>
      </c>
      <c r="O20" s="51">
        <f t="shared" si="4"/>
        <v>0</v>
      </c>
      <c r="P20" s="51">
        <f t="shared" si="4"/>
        <v>0</v>
      </c>
      <c r="Q20" s="51">
        <f t="shared" si="4"/>
        <v>0</v>
      </c>
      <c r="R20" s="51">
        <f t="shared" si="4"/>
        <v>0</v>
      </c>
      <c r="S20" s="51">
        <f t="shared" si="4"/>
        <v>0</v>
      </c>
      <c r="T20" s="109">
        <f t="shared" si="2"/>
        <v>0</v>
      </c>
      <c r="U20" s="111">
        <f t="shared" si="3"/>
        <v>0</v>
      </c>
    </row>
    <row r="21" spans="2:21" x14ac:dyDescent="0.2">
      <c r="B21" s="39" t="s">
        <v>118</v>
      </c>
      <c r="C21" s="40"/>
      <c r="D21" s="102"/>
      <c r="E21" s="102"/>
      <c r="F21" s="41">
        <f>SUM(F9:F20)</f>
        <v>0</v>
      </c>
      <c r="G21" s="42">
        <f>SUM(G9:G20)</f>
        <v>0</v>
      </c>
      <c r="I21" s="41">
        <f>SUM(I9:I20)</f>
        <v>0</v>
      </c>
      <c r="J21" s="53">
        <f t="shared" ref="J21:T21" si="7">SUM(J9:J20)</f>
        <v>0</v>
      </c>
      <c r="K21" s="53">
        <f t="shared" si="7"/>
        <v>0</v>
      </c>
      <c r="L21" s="53">
        <f t="shared" si="7"/>
        <v>0</v>
      </c>
      <c r="M21" s="53">
        <f t="shared" si="7"/>
        <v>0</v>
      </c>
      <c r="N21" s="53">
        <f t="shared" si="7"/>
        <v>0</v>
      </c>
      <c r="O21" s="53">
        <f t="shared" si="7"/>
        <v>0</v>
      </c>
      <c r="P21" s="53">
        <f t="shared" si="7"/>
        <v>0</v>
      </c>
      <c r="Q21" s="53">
        <f t="shared" si="7"/>
        <v>0</v>
      </c>
      <c r="R21" s="53">
        <f t="shared" si="7"/>
        <v>0</v>
      </c>
      <c r="S21" s="53">
        <f t="shared" si="7"/>
        <v>0</v>
      </c>
      <c r="T21" s="42">
        <f t="shared" si="7"/>
        <v>0</v>
      </c>
    </row>
    <row r="22" spans="2:21" x14ac:dyDescent="0.2">
      <c r="B22" s="43"/>
    </row>
    <row r="23" spans="2:21" x14ac:dyDescent="0.2">
      <c r="B23" s="43"/>
    </row>
    <row r="24" spans="2:21" ht="38.25" x14ac:dyDescent="0.2">
      <c r="B24" s="44"/>
      <c r="C24" s="22" t="s">
        <v>117</v>
      </c>
      <c r="D24" s="104" t="s">
        <v>155</v>
      </c>
      <c r="E24" s="45" t="s">
        <v>121</v>
      </c>
      <c r="F24" s="23" t="s">
        <v>153</v>
      </c>
      <c r="G24" s="24" t="s">
        <v>154</v>
      </c>
      <c r="I24" s="115" t="s">
        <v>162</v>
      </c>
      <c r="J24" s="116"/>
      <c r="K24" s="116"/>
      <c r="L24" s="116"/>
      <c r="M24" s="116"/>
      <c r="N24" s="116"/>
      <c r="O24" s="116"/>
      <c r="P24" s="116"/>
      <c r="Q24" s="116"/>
      <c r="R24" s="116"/>
      <c r="S24" s="116"/>
      <c r="T24" s="117"/>
    </row>
    <row r="25" spans="2:21" x14ac:dyDescent="0.2">
      <c r="B25" s="26" t="s">
        <v>122</v>
      </c>
      <c r="C25" s="27" t="s">
        <v>6</v>
      </c>
      <c r="D25" s="100">
        <v>8001</v>
      </c>
      <c r="E25" s="47">
        <f t="shared" ref="E25:E32" si="8">SUM(F25:G25)</f>
        <v>0</v>
      </c>
      <c r="F25" s="28">
        <f t="shared" ref="F25:F32" si="9">SUMIF($C$9:$C$20,C25,$F$9:$F$20)</f>
        <v>0</v>
      </c>
      <c r="G25" s="112">
        <f t="shared" ref="G25:G32" si="10">SUMIF($C$9:$C$20,C25,$G$9:$G$20)</f>
        <v>0</v>
      </c>
      <c r="I25" s="118"/>
      <c r="J25" s="119"/>
      <c r="K25" s="119"/>
      <c r="L25" s="119"/>
      <c r="M25" s="119"/>
      <c r="N25" s="119"/>
      <c r="O25" s="119"/>
      <c r="P25" s="119"/>
      <c r="Q25" s="119"/>
      <c r="R25" s="119"/>
      <c r="S25" s="119"/>
      <c r="T25" s="120"/>
    </row>
    <row r="26" spans="2:21" x14ac:dyDescent="0.2">
      <c r="B26" s="31" t="s">
        <v>123</v>
      </c>
      <c r="C26" s="32" t="s">
        <v>7</v>
      </c>
      <c r="D26" s="101">
        <v>8014</v>
      </c>
      <c r="E26" s="49">
        <f t="shared" si="8"/>
        <v>0</v>
      </c>
      <c r="F26" s="33">
        <f t="shared" si="9"/>
        <v>0</v>
      </c>
      <c r="G26" s="36">
        <f t="shared" si="10"/>
        <v>0</v>
      </c>
      <c r="I26" s="118"/>
      <c r="J26" s="119"/>
      <c r="K26" s="119"/>
      <c r="L26" s="119"/>
      <c r="M26" s="119"/>
      <c r="N26" s="119"/>
      <c r="O26" s="119"/>
      <c r="P26" s="119"/>
      <c r="Q26" s="119"/>
      <c r="R26" s="119"/>
      <c r="S26" s="119"/>
      <c r="T26" s="120"/>
    </row>
    <row r="27" spans="2:21" x14ac:dyDescent="0.2">
      <c r="B27" s="31" t="s">
        <v>124</v>
      </c>
      <c r="C27" s="32" t="s">
        <v>113</v>
      </c>
      <c r="D27" s="101">
        <v>8012</v>
      </c>
      <c r="E27" s="49">
        <f t="shared" si="8"/>
        <v>0</v>
      </c>
      <c r="F27" s="33">
        <f t="shared" si="9"/>
        <v>0</v>
      </c>
      <c r="G27" s="36">
        <f t="shared" si="10"/>
        <v>0</v>
      </c>
      <c r="I27" s="118"/>
      <c r="J27" s="119"/>
      <c r="K27" s="119"/>
      <c r="L27" s="119"/>
      <c r="M27" s="119"/>
      <c r="N27" s="119"/>
      <c r="O27" s="119"/>
      <c r="P27" s="119"/>
      <c r="Q27" s="119"/>
      <c r="R27" s="119"/>
      <c r="S27" s="119"/>
      <c r="T27" s="120"/>
    </row>
    <row r="28" spans="2:21" ht="12.75" hidden="1" customHeight="1" x14ac:dyDescent="0.2">
      <c r="B28" s="31" t="s">
        <v>125</v>
      </c>
      <c r="C28" s="32" t="s">
        <v>130</v>
      </c>
      <c r="D28" s="101"/>
      <c r="E28" s="49">
        <f t="shared" si="8"/>
        <v>0</v>
      </c>
      <c r="F28" s="33">
        <f t="shared" si="9"/>
        <v>0</v>
      </c>
      <c r="G28" s="36">
        <f t="shared" si="10"/>
        <v>0</v>
      </c>
      <c r="I28" s="118"/>
      <c r="J28" s="119"/>
      <c r="K28" s="119"/>
      <c r="L28" s="119"/>
      <c r="M28" s="119"/>
      <c r="N28" s="119"/>
      <c r="O28" s="119"/>
      <c r="P28" s="119"/>
      <c r="Q28" s="119"/>
      <c r="R28" s="119"/>
      <c r="S28" s="119"/>
      <c r="T28" s="120"/>
    </row>
    <row r="29" spans="2:21" x14ac:dyDescent="0.2">
      <c r="B29" s="31" t="s">
        <v>126</v>
      </c>
      <c r="C29" s="32" t="s">
        <v>114</v>
      </c>
      <c r="D29" s="101">
        <v>8007</v>
      </c>
      <c r="E29" s="49">
        <f t="shared" si="8"/>
        <v>0</v>
      </c>
      <c r="F29" s="33">
        <f t="shared" si="9"/>
        <v>0</v>
      </c>
      <c r="G29" s="36">
        <f t="shared" si="10"/>
        <v>0</v>
      </c>
      <c r="I29" s="118"/>
      <c r="J29" s="119"/>
      <c r="K29" s="119"/>
      <c r="L29" s="119"/>
      <c r="M29" s="119"/>
      <c r="N29" s="119"/>
      <c r="O29" s="119"/>
      <c r="P29" s="119"/>
      <c r="Q29" s="119"/>
      <c r="R29" s="119"/>
      <c r="S29" s="119"/>
      <c r="T29" s="120"/>
    </row>
    <row r="30" spans="2:21" ht="12.75" hidden="1" customHeight="1" x14ac:dyDescent="0.2">
      <c r="B30" s="31" t="s">
        <v>127</v>
      </c>
      <c r="C30" s="32" t="s">
        <v>115</v>
      </c>
      <c r="D30" s="101"/>
      <c r="E30" s="49">
        <f t="shared" si="8"/>
        <v>0</v>
      </c>
      <c r="F30" s="33">
        <f t="shared" si="9"/>
        <v>0</v>
      </c>
      <c r="G30" s="36">
        <f t="shared" si="10"/>
        <v>0</v>
      </c>
      <c r="I30" s="118"/>
      <c r="J30" s="119"/>
      <c r="K30" s="119"/>
      <c r="L30" s="119"/>
      <c r="M30" s="119"/>
      <c r="N30" s="119"/>
      <c r="O30" s="119"/>
      <c r="P30" s="119"/>
      <c r="Q30" s="119"/>
      <c r="R30" s="119"/>
      <c r="S30" s="119"/>
      <c r="T30" s="120"/>
    </row>
    <row r="31" spans="2:21" ht="12.75" hidden="1" customHeight="1" x14ac:dyDescent="0.2">
      <c r="B31" s="31" t="s">
        <v>131</v>
      </c>
      <c r="C31" s="32" t="s">
        <v>129</v>
      </c>
      <c r="D31" s="101"/>
      <c r="E31" s="49">
        <f t="shared" si="8"/>
        <v>0</v>
      </c>
      <c r="F31" s="33">
        <f t="shared" si="9"/>
        <v>0</v>
      </c>
      <c r="G31" s="36">
        <f t="shared" si="10"/>
        <v>0</v>
      </c>
      <c r="I31" s="118"/>
      <c r="J31" s="119"/>
      <c r="K31" s="119"/>
      <c r="L31" s="119"/>
      <c r="M31" s="119"/>
      <c r="N31" s="119"/>
      <c r="O31" s="119"/>
      <c r="P31" s="119"/>
      <c r="Q31" s="119"/>
      <c r="R31" s="119"/>
      <c r="S31" s="119"/>
      <c r="T31" s="120"/>
    </row>
    <row r="32" spans="2:21" ht="12.75" hidden="1" customHeight="1" x14ac:dyDescent="0.2">
      <c r="B32" s="37" t="s">
        <v>128</v>
      </c>
      <c r="C32" s="38" t="s">
        <v>116</v>
      </c>
      <c r="D32" s="103"/>
      <c r="E32" s="52">
        <f t="shared" si="8"/>
        <v>0</v>
      </c>
      <c r="F32" s="50">
        <f t="shared" si="9"/>
        <v>0</v>
      </c>
      <c r="G32" s="109">
        <f t="shared" si="10"/>
        <v>0</v>
      </c>
      <c r="I32" s="118"/>
      <c r="J32" s="119"/>
      <c r="K32" s="119"/>
      <c r="L32" s="119"/>
      <c r="M32" s="119"/>
      <c r="N32" s="119"/>
      <c r="O32" s="119"/>
      <c r="P32" s="119"/>
      <c r="Q32" s="119"/>
      <c r="R32" s="119"/>
      <c r="S32" s="119"/>
      <c r="T32" s="120"/>
    </row>
    <row r="33" spans="2:20" x14ac:dyDescent="0.2">
      <c r="B33" s="44"/>
      <c r="C33" s="40" t="s">
        <v>119</v>
      </c>
      <c r="D33" s="102"/>
      <c r="E33" s="42">
        <f>SUM(E25:E32)</f>
        <v>0</v>
      </c>
      <c r="F33" s="41">
        <f t="shared" ref="F33:G33" si="11">SUM(F25:F32)</f>
        <v>0</v>
      </c>
      <c r="G33" s="42">
        <f t="shared" si="11"/>
        <v>0</v>
      </c>
      <c r="I33" s="121"/>
      <c r="J33" s="122"/>
      <c r="K33" s="122"/>
      <c r="L33" s="122"/>
      <c r="M33" s="122"/>
      <c r="N33" s="122"/>
      <c r="O33" s="122"/>
      <c r="P33" s="122"/>
      <c r="Q33" s="122"/>
      <c r="R33" s="122"/>
      <c r="S33" s="122"/>
      <c r="T33" s="123"/>
    </row>
  </sheetData>
  <sheetProtection password="A8AB" sheet="1" objects="1" scenarios="1"/>
  <mergeCells count="1">
    <mergeCell ref="I24:T33"/>
  </mergeCells>
  <dataValidations count="1">
    <dataValidation type="list" allowBlank="1" showInputMessage="1" showErrorMessage="1" sqref="B5" xr:uid="{00000000-0002-0000-0000-000000000000}">
      <formula1>School</formula1>
    </dataValidation>
  </dataValidations>
  <pageMargins left="0.31496062992125984" right="0.31496062992125984" top="0.74803149606299213" bottom="0.74803149606299213" header="0.31496062992125984" footer="0.31496062992125984"/>
  <pageSetup paperSize="9" scale="6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15"/>
  <sheetViews>
    <sheetView showGridLines="0" zoomScaleNormal="100" workbookViewId="0">
      <pane xSplit="4" ySplit="12" topLeftCell="E24" activePane="bottomRight" state="frozen"/>
      <selection pane="topRight" activeCell="E1" sqref="E1"/>
      <selection pane="bottomLeft" activeCell="A13" sqref="A13"/>
      <selection pane="bottomRight" activeCell="D28" sqref="D28"/>
    </sheetView>
  </sheetViews>
  <sheetFormatPr defaultColWidth="9" defaultRowHeight="15" x14ac:dyDescent="0.25"/>
  <cols>
    <col min="1" max="2" width="1.7109375" style="55" hidden="1" customWidth="1"/>
    <col min="3" max="3" width="9" style="55"/>
    <col min="4" max="4" width="31.42578125" style="55" customWidth="1"/>
    <col min="5" max="5" width="12.42578125" style="55" customWidth="1"/>
    <col min="6" max="6" width="12" style="55" customWidth="1"/>
    <col min="7" max="7" width="12.42578125" style="67" customWidth="1"/>
    <col min="8" max="8" width="3.85546875" style="55" customWidth="1"/>
    <col min="9" max="18" width="12" style="55" customWidth="1"/>
    <col min="19" max="19" width="12" style="67" customWidth="1"/>
    <col min="20" max="20" width="3.85546875" style="55" customWidth="1"/>
    <col min="21" max="21" width="12.42578125" style="67" customWidth="1"/>
    <col min="22" max="16384" width="9" style="55"/>
  </cols>
  <sheetData>
    <row r="1" spans="1:21" ht="23.25" x14ac:dyDescent="0.35">
      <c r="A1" s="54" t="s">
        <v>0</v>
      </c>
      <c r="C1" s="56"/>
      <c r="D1" s="54" t="s">
        <v>161</v>
      </c>
      <c r="E1" s="54"/>
      <c r="F1" s="54"/>
      <c r="G1" s="54"/>
      <c r="H1" s="91"/>
      <c r="I1" s="91"/>
      <c r="J1" s="69"/>
      <c r="K1" s="57"/>
      <c r="L1" s="92"/>
      <c r="M1" s="92"/>
      <c r="N1" s="92"/>
      <c r="O1" s="92"/>
      <c r="P1" s="92"/>
      <c r="Q1" s="93"/>
      <c r="R1" s="93"/>
      <c r="S1" s="93"/>
      <c r="T1" s="93"/>
      <c r="U1" s="93"/>
    </row>
    <row r="2" spans="1:21" x14ac:dyDescent="0.25">
      <c r="C2" s="2" t="s">
        <v>1</v>
      </c>
      <c r="G2" s="55"/>
      <c r="H2" s="91"/>
      <c r="I2" s="91"/>
      <c r="J2" s="69"/>
      <c r="K2" s="57"/>
      <c r="L2" s="92"/>
      <c r="M2" s="92"/>
      <c r="N2" s="92"/>
      <c r="O2" s="92"/>
      <c r="P2" s="92"/>
      <c r="Q2" s="93"/>
      <c r="R2" s="93"/>
      <c r="S2" s="93"/>
      <c r="T2" s="93"/>
      <c r="U2" s="93"/>
    </row>
    <row r="3" spans="1:21" x14ac:dyDescent="0.25">
      <c r="C3" s="2"/>
      <c r="G3" s="55"/>
      <c r="H3" s="91"/>
      <c r="I3" s="91"/>
      <c r="J3" s="69"/>
      <c r="K3" s="57"/>
      <c r="L3" s="92"/>
      <c r="M3" s="92"/>
      <c r="N3" s="92"/>
      <c r="O3" s="92"/>
      <c r="P3" s="92"/>
      <c r="Q3" s="93"/>
      <c r="R3" s="93"/>
      <c r="S3" s="93"/>
      <c r="T3" s="93"/>
      <c r="U3" s="93"/>
    </row>
    <row r="4" spans="1:21" x14ac:dyDescent="0.25">
      <c r="C4" s="2" t="s">
        <v>2</v>
      </c>
      <c r="G4" s="55"/>
      <c r="H4" s="91"/>
      <c r="I4" s="91"/>
      <c r="J4" s="69"/>
      <c r="K4" s="57"/>
      <c r="L4" s="92"/>
      <c r="M4" s="92"/>
      <c r="N4" s="92"/>
      <c r="O4" s="92"/>
      <c r="P4" s="92"/>
      <c r="Q4" s="93"/>
      <c r="R4" s="93"/>
      <c r="S4" s="93"/>
      <c r="T4" s="93"/>
      <c r="U4" s="93"/>
    </row>
    <row r="5" spans="1:21" x14ac:dyDescent="0.25">
      <c r="C5" s="3" t="s">
        <v>3</v>
      </c>
      <c r="D5" s="62" t="s">
        <v>4</v>
      </c>
      <c r="E5" s="62"/>
      <c r="F5" s="62"/>
      <c r="G5" s="62"/>
      <c r="H5" s="91"/>
      <c r="I5" s="91"/>
      <c r="J5" s="69"/>
      <c r="K5" s="57"/>
      <c r="L5" s="92"/>
      <c r="M5" s="94"/>
      <c r="N5" s="92"/>
      <c r="O5" s="92"/>
      <c r="P5" s="92"/>
      <c r="Q5" s="93"/>
      <c r="R5" s="93"/>
      <c r="S5" s="93"/>
      <c r="T5" s="93"/>
      <c r="U5" s="93"/>
    </row>
    <row r="6" spans="1:21" x14ac:dyDescent="0.25">
      <c r="C6" s="3"/>
      <c r="G6" s="55"/>
      <c r="H6" s="91"/>
      <c r="I6" s="91"/>
      <c r="J6" s="69"/>
      <c r="K6" s="57"/>
      <c r="L6" s="92"/>
      <c r="M6" s="92"/>
      <c r="N6" s="92"/>
      <c r="O6" s="92"/>
      <c r="P6" s="92"/>
      <c r="Q6" s="93"/>
      <c r="R6" s="93"/>
      <c r="S6" s="93"/>
      <c r="T6" s="93"/>
      <c r="U6" s="93"/>
    </row>
    <row r="7" spans="1:21" x14ac:dyDescent="0.25">
      <c r="A7" s="62"/>
      <c r="C7" s="3"/>
      <c r="D7" s="62"/>
      <c r="E7" s="60"/>
      <c r="F7" s="61"/>
      <c r="G7" s="57"/>
      <c r="H7" s="57"/>
      <c r="I7" s="58"/>
      <c r="J7" s="58"/>
      <c r="K7" s="58"/>
      <c r="L7" s="58"/>
      <c r="M7" s="58"/>
      <c r="N7" s="59"/>
      <c r="O7" s="59"/>
      <c r="P7" s="59"/>
      <c r="Q7" s="59"/>
      <c r="R7" s="59"/>
      <c r="S7" s="57"/>
      <c r="T7" s="57"/>
      <c r="U7" s="57"/>
    </row>
    <row r="8" spans="1:21" s="95" customFormat="1" x14ac:dyDescent="0.25">
      <c r="C8" s="96">
        <v>1</v>
      </c>
      <c r="D8" s="95">
        <f>1+C8</f>
        <v>2</v>
      </c>
      <c r="E8" s="95">
        <f t="shared" ref="E8:U8" si="0">1+D8</f>
        <v>3</v>
      </c>
      <c r="F8" s="95">
        <f t="shared" si="0"/>
        <v>4</v>
      </c>
      <c r="G8" s="95">
        <f t="shared" si="0"/>
        <v>5</v>
      </c>
      <c r="H8" s="95">
        <f t="shared" si="0"/>
        <v>6</v>
      </c>
      <c r="I8" s="95">
        <f t="shared" si="0"/>
        <v>7</v>
      </c>
      <c r="J8" s="95">
        <f t="shared" si="0"/>
        <v>8</v>
      </c>
      <c r="K8" s="95">
        <f t="shared" si="0"/>
        <v>9</v>
      </c>
      <c r="L8" s="95">
        <f t="shared" si="0"/>
        <v>10</v>
      </c>
      <c r="M8" s="95">
        <f t="shared" si="0"/>
        <v>11</v>
      </c>
      <c r="N8" s="95">
        <f t="shared" si="0"/>
        <v>12</v>
      </c>
      <c r="O8" s="95">
        <f t="shared" si="0"/>
        <v>13</v>
      </c>
      <c r="P8" s="95">
        <f t="shared" si="0"/>
        <v>14</v>
      </c>
      <c r="Q8" s="95">
        <f t="shared" si="0"/>
        <v>15</v>
      </c>
      <c r="R8" s="95">
        <f t="shared" si="0"/>
        <v>16</v>
      </c>
      <c r="S8" s="95">
        <f t="shared" si="0"/>
        <v>17</v>
      </c>
      <c r="T8" s="95">
        <f t="shared" si="0"/>
        <v>18</v>
      </c>
      <c r="U8" s="95">
        <f t="shared" si="0"/>
        <v>19</v>
      </c>
    </row>
    <row r="9" spans="1:21" s="76" customFormat="1" ht="18.75" x14ac:dyDescent="0.3">
      <c r="A9" s="75" t="s">
        <v>5</v>
      </c>
      <c r="C9" s="77"/>
      <c r="D9" s="75" t="s">
        <v>5</v>
      </c>
      <c r="E9" s="97" t="s">
        <v>6</v>
      </c>
      <c r="F9" s="97" t="s">
        <v>6</v>
      </c>
      <c r="G9" s="98"/>
      <c r="H9" s="98"/>
      <c r="I9" s="97" t="s">
        <v>113</v>
      </c>
      <c r="J9" s="97" t="s">
        <v>113</v>
      </c>
      <c r="K9" s="97"/>
      <c r="L9" s="97" t="s">
        <v>113</v>
      </c>
      <c r="M9" s="97" t="s">
        <v>6</v>
      </c>
      <c r="N9" s="97" t="s">
        <v>6</v>
      </c>
      <c r="O9" s="99" t="s">
        <v>7</v>
      </c>
      <c r="P9" s="99" t="s">
        <v>7</v>
      </c>
      <c r="Q9" s="99" t="s">
        <v>7</v>
      </c>
      <c r="R9" s="97" t="s">
        <v>114</v>
      </c>
      <c r="S9" s="78"/>
      <c r="T9" s="78"/>
      <c r="U9" s="78"/>
    </row>
    <row r="10" spans="1:21" s="76" customFormat="1" ht="18.75" x14ac:dyDescent="0.3">
      <c r="A10" s="75"/>
      <c r="C10" s="77"/>
      <c r="D10" s="75" t="s">
        <v>145</v>
      </c>
      <c r="E10" s="89">
        <v>8001</v>
      </c>
      <c r="F10" s="89">
        <v>8001</v>
      </c>
      <c r="G10" s="89"/>
      <c r="H10" s="90"/>
      <c r="I10" s="89">
        <v>8012</v>
      </c>
      <c r="J10" s="89">
        <v>8012</v>
      </c>
      <c r="K10" s="89"/>
      <c r="L10" s="89">
        <v>8012</v>
      </c>
      <c r="M10" s="89">
        <v>8011</v>
      </c>
      <c r="N10" s="89">
        <v>8001</v>
      </c>
      <c r="O10" s="89">
        <v>8014</v>
      </c>
      <c r="P10" s="89">
        <v>8014</v>
      </c>
      <c r="Q10" s="89">
        <v>8014</v>
      </c>
      <c r="R10" s="89">
        <v>8007</v>
      </c>
      <c r="S10" s="78"/>
      <c r="T10" s="78"/>
      <c r="U10" s="78"/>
    </row>
    <row r="11" spans="1:21" s="76" customFormat="1" ht="21.4" customHeight="1" x14ac:dyDescent="0.3">
      <c r="A11" s="79"/>
      <c r="C11" s="80"/>
      <c r="D11" s="79"/>
      <c r="E11" s="124" t="s">
        <v>147</v>
      </c>
      <c r="F11" s="125"/>
      <c r="G11" s="125"/>
      <c r="H11" s="125"/>
      <c r="I11" s="125"/>
      <c r="J11" s="125"/>
      <c r="K11" s="125"/>
      <c r="L11" s="125"/>
      <c r="M11" s="125"/>
      <c r="N11" s="125"/>
      <c r="O11" s="125"/>
      <c r="P11" s="125"/>
      <c r="Q11" s="125"/>
      <c r="R11" s="125"/>
      <c r="S11" s="126"/>
      <c r="T11" s="78"/>
      <c r="U11" s="78"/>
    </row>
    <row r="12" spans="1:21" s="63" customFormat="1" ht="105" x14ac:dyDescent="0.2">
      <c r="A12" s="81" t="s">
        <v>8</v>
      </c>
      <c r="B12" s="82"/>
      <c r="C12" s="4"/>
      <c r="D12" s="4" t="s">
        <v>8</v>
      </c>
      <c r="E12" s="84" t="s">
        <v>141</v>
      </c>
      <c r="F12" s="84" t="s">
        <v>9</v>
      </c>
      <c r="G12" s="84" t="s">
        <v>149</v>
      </c>
      <c r="H12" s="71"/>
      <c r="I12" s="65" t="s">
        <v>10</v>
      </c>
      <c r="J12" s="65" t="s">
        <v>11</v>
      </c>
      <c r="K12" s="65"/>
      <c r="L12" s="72" t="s">
        <v>12</v>
      </c>
      <c r="M12" s="72" t="s">
        <v>13</v>
      </c>
      <c r="N12" s="64" t="s">
        <v>14</v>
      </c>
      <c r="O12" s="73" t="s">
        <v>142</v>
      </c>
      <c r="P12" s="73" t="s">
        <v>143</v>
      </c>
      <c r="Q12" s="74" t="s">
        <v>144</v>
      </c>
      <c r="R12" s="73" t="s">
        <v>15</v>
      </c>
      <c r="S12" s="5" t="s">
        <v>148</v>
      </c>
      <c r="T12" s="66"/>
      <c r="U12" s="70" t="s">
        <v>150</v>
      </c>
    </row>
    <row r="13" spans="1:21" x14ac:dyDescent="0.25">
      <c r="A13" s="9" t="s">
        <v>17</v>
      </c>
      <c r="B13" s="83"/>
      <c r="C13" s="10">
        <v>3072161</v>
      </c>
      <c r="D13" s="9" t="s">
        <v>17</v>
      </c>
      <c r="E13" s="85">
        <v>1185519.6824594596</v>
      </c>
      <c r="F13" s="85">
        <v>84000</v>
      </c>
      <c r="G13" s="86">
        <f>SUM(E13:F13)</f>
        <v>1269519.6824594596</v>
      </c>
      <c r="H13" s="11">
        <v>3072161</v>
      </c>
      <c r="I13" s="8">
        <v>72029.816438356167</v>
      </c>
      <c r="J13" s="7">
        <v>132938.58630136988</v>
      </c>
      <c r="K13" s="6">
        <v>0</v>
      </c>
      <c r="L13" s="6">
        <v>0</v>
      </c>
      <c r="M13" s="6">
        <v>127651.5</v>
      </c>
      <c r="N13" s="6">
        <v>0</v>
      </c>
      <c r="O13" s="6">
        <v>0</v>
      </c>
      <c r="P13" s="6">
        <v>0</v>
      </c>
      <c r="Q13" s="6">
        <v>0</v>
      </c>
      <c r="R13" s="6">
        <v>109220</v>
      </c>
      <c r="S13" s="88">
        <f>SUM(I13:R13)</f>
        <v>441839.90273972607</v>
      </c>
      <c r="T13" s="11"/>
      <c r="U13" s="88">
        <f>SUM(G13,S13)</f>
        <v>1711359.5851991856</v>
      </c>
    </row>
    <row r="14" spans="1:21" x14ac:dyDescent="0.25">
      <c r="A14" s="9" t="s">
        <v>16</v>
      </c>
      <c r="B14" s="83"/>
      <c r="C14" s="10">
        <v>3076905</v>
      </c>
      <c r="D14" s="9" t="s">
        <v>16</v>
      </c>
      <c r="E14" s="85">
        <v>7650576.5310561918</v>
      </c>
      <c r="F14" s="85">
        <v>0</v>
      </c>
      <c r="G14" s="86">
        <f>SUM(E14:F14)</f>
        <v>7650576.5310561918</v>
      </c>
      <c r="H14" s="11">
        <v>3076905</v>
      </c>
      <c r="I14" s="8">
        <v>187987.10136986303</v>
      </c>
      <c r="J14" s="7">
        <v>0</v>
      </c>
      <c r="K14" s="6">
        <v>0</v>
      </c>
      <c r="L14" s="6">
        <v>0</v>
      </c>
      <c r="M14" s="6">
        <v>230097.59999999998</v>
      </c>
      <c r="N14" s="6">
        <v>0</v>
      </c>
      <c r="O14" s="6">
        <v>0</v>
      </c>
      <c r="P14" s="6">
        <v>0</v>
      </c>
      <c r="Q14" s="6">
        <v>0</v>
      </c>
      <c r="R14" s="6">
        <v>0</v>
      </c>
      <c r="S14" s="88">
        <f>SUM(I14:R14)</f>
        <v>418084.701369863</v>
      </c>
      <c r="T14" s="11"/>
      <c r="U14" s="88">
        <f>+S14</f>
        <v>418084.701369863</v>
      </c>
    </row>
    <row r="15" spans="1:21" x14ac:dyDescent="0.25">
      <c r="A15" s="9" t="s">
        <v>18</v>
      </c>
      <c r="B15" s="83"/>
      <c r="C15" s="10">
        <v>3072004</v>
      </c>
      <c r="D15" s="9" t="s">
        <v>18</v>
      </c>
      <c r="E15" s="85">
        <v>1208413.3009795351</v>
      </c>
      <c r="F15" s="85">
        <v>0</v>
      </c>
      <c r="G15" s="86">
        <f t="shared" ref="G15:G79" si="1">SUM(E15:F15)</f>
        <v>1208413.3009795351</v>
      </c>
      <c r="H15" s="11">
        <v>3072004</v>
      </c>
      <c r="I15" s="8">
        <v>49553.000000000015</v>
      </c>
      <c r="J15" s="7">
        <v>0</v>
      </c>
      <c r="K15" s="6">
        <v>0</v>
      </c>
      <c r="L15" s="6">
        <v>0</v>
      </c>
      <c r="M15" s="6">
        <v>0</v>
      </c>
      <c r="N15" s="6">
        <v>0</v>
      </c>
      <c r="O15" s="6">
        <v>0</v>
      </c>
      <c r="P15" s="6">
        <v>0</v>
      </c>
      <c r="Q15" s="6">
        <v>0</v>
      </c>
      <c r="R15" s="6">
        <v>0</v>
      </c>
      <c r="S15" s="88">
        <f t="shared" ref="S15:S79" si="2">SUM(I15:R15)</f>
        <v>49553.000000000015</v>
      </c>
      <c r="T15" s="11"/>
      <c r="U15" s="88">
        <f>+S15</f>
        <v>49553.000000000015</v>
      </c>
    </row>
    <row r="16" spans="1:21" x14ac:dyDescent="0.25">
      <c r="A16" s="9" t="s">
        <v>146</v>
      </c>
      <c r="B16" s="83"/>
      <c r="C16" s="10">
        <v>3074002</v>
      </c>
      <c r="D16" s="9" t="s">
        <v>146</v>
      </c>
      <c r="E16" s="85">
        <v>1124865.8528</v>
      </c>
      <c r="F16" s="85">
        <v>0</v>
      </c>
      <c r="G16" s="86">
        <f t="shared" ref="G16" si="3">SUM(E16:F16)</f>
        <v>1124865.8528</v>
      </c>
      <c r="H16" s="11">
        <v>3074002</v>
      </c>
      <c r="I16" s="8">
        <v>0</v>
      </c>
      <c r="J16" s="7">
        <v>0</v>
      </c>
      <c r="K16" s="6">
        <v>0</v>
      </c>
      <c r="L16" s="6">
        <v>0</v>
      </c>
      <c r="M16" s="6">
        <v>0</v>
      </c>
      <c r="N16" s="6">
        <v>0</v>
      </c>
      <c r="O16" s="6">
        <v>0</v>
      </c>
      <c r="P16" s="6">
        <v>0</v>
      </c>
      <c r="Q16" s="6">
        <v>0</v>
      </c>
      <c r="R16" s="6">
        <v>0</v>
      </c>
      <c r="S16" s="88">
        <f t="shared" ref="S16" si="4">SUM(I16:R16)</f>
        <v>0</v>
      </c>
      <c r="T16" s="11"/>
      <c r="U16" s="88">
        <f>+S16</f>
        <v>0</v>
      </c>
    </row>
    <row r="17" spans="1:21" x14ac:dyDescent="0.25">
      <c r="A17" s="9" t="s">
        <v>140</v>
      </c>
      <c r="B17" s="83"/>
      <c r="C17" s="10">
        <v>3074007</v>
      </c>
      <c r="D17" s="9" t="s">
        <v>140</v>
      </c>
      <c r="E17" s="85">
        <v>6659812.5018457836</v>
      </c>
      <c r="F17" s="85">
        <v>0</v>
      </c>
      <c r="G17" s="86">
        <f t="shared" ref="G17" si="5">SUM(E17:F17)</f>
        <v>6659812.5018457836</v>
      </c>
      <c r="H17" s="11">
        <v>3074007</v>
      </c>
      <c r="I17" s="8">
        <v>63259.049315068492</v>
      </c>
      <c r="J17" s="7">
        <v>0</v>
      </c>
      <c r="K17" s="6">
        <v>0</v>
      </c>
      <c r="L17" s="6">
        <v>0</v>
      </c>
      <c r="M17" s="6">
        <v>0</v>
      </c>
      <c r="N17" s="6">
        <v>236250</v>
      </c>
      <c r="O17" s="6">
        <v>0</v>
      </c>
      <c r="P17" s="6">
        <v>0</v>
      </c>
      <c r="Q17" s="6">
        <v>0</v>
      </c>
      <c r="R17" s="6">
        <v>0</v>
      </c>
      <c r="S17" s="88">
        <f t="shared" ref="S17" si="6">SUM(I17:R17)</f>
        <v>299509.04931506852</v>
      </c>
      <c r="T17" s="11"/>
      <c r="U17" s="88">
        <f>+S17</f>
        <v>299509.04931506852</v>
      </c>
    </row>
    <row r="18" spans="1:21" x14ac:dyDescent="0.25">
      <c r="A18" s="9" t="s">
        <v>19</v>
      </c>
      <c r="B18" s="83"/>
      <c r="C18" s="10">
        <v>3072001</v>
      </c>
      <c r="D18" s="9" t="s">
        <v>19</v>
      </c>
      <c r="E18" s="85">
        <v>1643623.3317009718</v>
      </c>
      <c r="F18" s="85">
        <v>0</v>
      </c>
      <c r="G18" s="86">
        <f t="shared" si="1"/>
        <v>1643623.3317009718</v>
      </c>
      <c r="H18" s="11">
        <v>3072001</v>
      </c>
      <c r="I18" s="8">
        <v>21505.147945205477</v>
      </c>
      <c r="J18" s="7">
        <v>0</v>
      </c>
      <c r="K18" s="6">
        <v>0</v>
      </c>
      <c r="L18" s="6">
        <v>0</v>
      </c>
      <c r="M18" s="6">
        <v>145560.9</v>
      </c>
      <c r="N18" s="6">
        <v>0</v>
      </c>
      <c r="O18" s="6">
        <v>0</v>
      </c>
      <c r="P18" s="6">
        <v>0</v>
      </c>
      <c r="Q18" s="6">
        <v>0</v>
      </c>
      <c r="R18" s="6">
        <v>0</v>
      </c>
      <c r="S18" s="88">
        <f t="shared" si="2"/>
        <v>167066.04794520547</v>
      </c>
      <c r="T18" s="11"/>
      <c r="U18" s="88">
        <f>+S18</f>
        <v>167066.04794520547</v>
      </c>
    </row>
    <row r="19" spans="1:21" x14ac:dyDescent="0.25">
      <c r="A19" s="9" t="s">
        <v>20</v>
      </c>
      <c r="B19" s="83"/>
      <c r="C19" s="10">
        <v>3072083</v>
      </c>
      <c r="D19" s="9" t="s">
        <v>20</v>
      </c>
      <c r="E19" s="85">
        <v>1588116.2370191128</v>
      </c>
      <c r="F19" s="85">
        <v>126000</v>
      </c>
      <c r="G19" s="86">
        <f t="shared" si="1"/>
        <v>1714116.2370191128</v>
      </c>
      <c r="H19" s="11">
        <v>3072083</v>
      </c>
      <c r="I19" s="8">
        <v>16899.460273972603</v>
      </c>
      <c r="J19" s="7">
        <v>139394.53150684931</v>
      </c>
      <c r="K19" s="6">
        <v>0</v>
      </c>
      <c r="L19" s="6">
        <v>0</v>
      </c>
      <c r="M19" s="6">
        <v>134235</v>
      </c>
      <c r="N19" s="6">
        <v>60120</v>
      </c>
      <c r="O19" s="6">
        <v>0</v>
      </c>
      <c r="P19" s="6">
        <v>0</v>
      </c>
      <c r="Q19" s="6">
        <v>0</v>
      </c>
      <c r="R19" s="6">
        <v>79200</v>
      </c>
      <c r="S19" s="88">
        <f t="shared" si="2"/>
        <v>429848.99178082193</v>
      </c>
      <c r="T19" s="11"/>
      <c r="U19" s="88">
        <f t="shared" ref="U19:U79" si="7">SUM(G19,S19)</f>
        <v>2143965.2287999345</v>
      </c>
    </row>
    <row r="20" spans="1:21" x14ac:dyDescent="0.25">
      <c r="A20" s="9" t="s">
        <v>21</v>
      </c>
      <c r="B20" s="83"/>
      <c r="C20" s="10">
        <v>3077005</v>
      </c>
      <c r="D20" s="9" t="s">
        <v>21</v>
      </c>
      <c r="E20" s="85">
        <v>0</v>
      </c>
      <c r="F20" s="85">
        <v>1750000</v>
      </c>
      <c r="G20" s="86">
        <f t="shared" si="1"/>
        <v>1750000</v>
      </c>
      <c r="H20" s="11">
        <v>3077005</v>
      </c>
      <c r="I20" s="8">
        <v>0</v>
      </c>
      <c r="J20" s="7">
        <v>2151217.1452054791</v>
      </c>
      <c r="K20" s="6">
        <v>0</v>
      </c>
      <c r="L20" s="6">
        <v>0</v>
      </c>
      <c r="M20" s="6">
        <v>0</v>
      </c>
      <c r="N20" s="6">
        <v>0</v>
      </c>
      <c r="O20" s="6">
        <v>0</v>
      </c>
      <c r="P20" s="6">
        <v>0</v>
      </c>
      <c r="Q20" s="6">
        <v>0</v>
      </c>
      <c r="R20" s="6">
        <v>62645</v>
      </c>
      <c r="S20" s="88">
        <f t="shared" si="2"/>
        <v>2213862.1452054791</v>
      </c>
      <c r="T20" s="11"/>
      <c r="U20" s="88">
        <f t="shared" si="7"/>
        <v>3963862.1452054791</v>
      </c>
    </row>
    <row r="21" spans="1:21" x14ac:dyDescent="0.25">
      <c r="A21" s="9" t="s">
        <v>22</v>
      </c>
      <c r="B21" s="83"/>
      <c r="C21" s="10">
        <v>3072006</v>
      </c>
      <c r="D21" s="9" t="s">
        <v>22</v>
      </c>
      <c r="E21" s="85">
        <v>1151878.7031426083</v>
      </c>
      <c r="F21" s="85">
        <v>0</v>
      </c>
      <c r="G21" s="86">
        <f t="shared" si="1"/>
        <v>1151878.7031426083</v>
      </c>
      <c r="H21" s="11">
        <v>3072006</v>
      </c>
      <c r="I21" s="8">
        <v>45651.827397260269</v>
      </c>
      <c r="J21" s="7">
        <v>0</v>
      </c>
      <c r="K21" s="6">
        <v>0</v>
      </c>
      <c r="L21" s="6">
        <v>0</v>
      </c>
      <c r="M21" s="6">
        <v>44921.7</v>
      </c>
      <c r="N21" s="6">
        <v>0</v>
      </c>
      <c r="O21" s="6">
        <v>0</v>
      </c>
      <c r="P21" s="6">
        <v>0</v>
      </c>
      <c r="Q21" s="6">
        <v>0</v>
      </c>
      <c r="R21" s="6">
        <v>85800</v>
      </c>
      <c r="S21" s="88">
        <f t="shared" si="2"/>
        <v>176373.52739726027</v>
      </c>
      <c r="T21" s="11"/>
      <c r="U21" s="88">
        <f t="shared" si="7"/>
        <v>1328252.2305398686</v>
      </c>
    </row>
    <row r="22" spans="1:21" x14ac:dyDescent="0.25">
      <c r="A22" s="9" t="s">
        <v>23</v>
      </c>
      <c r="B22" s="83"/>
      <c r="C22" s="10">
        <v>3072005</v>
      </c>
      <c r="D22" s="9" t="s">
        <v>23</v>
      </c>
      <c r="E22" s="85">
        <v>1639282.9392513365</v>
      </c>
      <c r="F22" s="85">
        <v>0</v>
      </c>
      <c r="G22" s="86">
        <f t="shared" si="1"/>
        <v>1639282.9392513365</v>
      </c>
      <c r="H22" s="11">
        <v>3072005</v>
      </c>
      <c r="I22" s="8">
        <v>45285.824657534242</v>
      </c>
      <c r="J22" s="7">
        <v>0</v>
      </c>
      <c r="K22" s="6">
        <v>0</v>
      </c>
      <c r="L22" s="6">
        <v>0</v>
      </c>
      <c r="M22" s="6">
        <v>0</v>
      </c>
      <c r="N22" s="6">
        <v>0</v>
      </c>
      <c r="O22" s="6">
        <v>0</v>
      </c>
      <c r="P22" s="6">
        <v>0</v>
      </c>
      <c r="Q22" s="6">
        <v>0</v>
      </c>
      <c r="R22" s="6">
        <v>271920</v>
      </c>
      <c r="S22" s="88">
        <f t="shared" si="2"/>
        <v>317205.82465753425</v>
      </c>
      <c r="T22" s="11"/>
      <c r="U22" s="88">
        <f t="shared" si="7"/>
        <v>1956488.7639088708</v>
      </c>
    </row>
    <row r="23" spans="1:21" x14ac:dyDescent="0.25">
      <c r="A23" s="9" t="s">
        <v>24</v>
      </c>
      <c r="B23" s="83"/>
      <c r="C23" s="10">
        <v>3072162</v>
      </c>
      <c r="D23" s="9" t="s">
        <v>24</v>
      </c>
      <c r="E23" s="85">
        <v>1867834.8903868105</v>
      </c>
      <c r="F23" s="85">
        <v>0</v>
      </c>
      <c r="G23" s="86">
        <f t="shared" si="1"/>
        <v>1867834.8903868105</v>
      </c>
      <c r="H23" s="11">
        <v>3072162</v>
      </c>
      <c r="I23" s="8">
        <v>77987.812876712327</v>
      </c>
      <c r="J23" s="7">
        <v>0</v>
      </c>
      <c r="K23" s="6">
        <v>0</v>
      </c>
      <c r="L23" s="6">
        <v>0</v>
      </c>
      <c r="M23" s="6">
        <v>187341.9</v>
      </c>
      <c r="N23" s="6">
        <v>0</v>
      </c>
      <c r="O23" s="6">
        <v>0</v>
      </c>
      <c r="P23" s="6">
        <v>0</v>
      </c>
      <c r="Q23" s="6">
        <v>0</v>
      </c>
      <c r="R23" s="6">
        <v>101640</v>
      </c>
      <c r="S23" s="88">
        <f t="shared" si="2"/>
        <v>366969.71287671232</v>
      </c>
      <c r="T23" s="11"/>
      <c r="U23" s="88">
        <f t="shared" si="7"/>
        <v>2234804.603263523</v>
      </c>
    </row>
    <row r="24" spans="1:21" x14ac:dyDescent="0.25">
      <c r="A24" s="9" t="s">
        <v>25</v>
      </c>
      <c r="B24" s="83"/>
      <c r="C24" s="10">
        <v>3075400</v>
      </c>
      <c r="D24" s="9" t="s">
        <v>25</v>
      </c>
      <c r="E24" s="85">
        <v>7731742.6182783404</v>
      </c>
      <c r="F24" s="85">
        <v>0</v>
      </c>
      <c r="G24" s="86">
        <f t="shared" si="1"/>
        <v>7731742.6182783404</v>
      </c>
      <c r="H24" s="11">
        <v>3075400</v>
      </c>
      <c r="I24" s="8">
        <v>118364.45205479453</v>
      </c>
      <c r="J24" s="7">
        <v>0</v>
      </c>
      <c r="K24" s="6">
        <v>0</v>
      </c>
      <c r="L24" s="6">
        <v>0</v>
      </c>
      <c r="M24" s="6">
        <v>0</v>
      </c>
      <c r="N24" s="6">
        <v>157500</v>
      </c>
      <c r="O24" s="6">
        <v>1177625.6666666665</v>
      </c>
      <c r="P24" s="6">
        <v>34942.666666666672</v>
      </c>
      <c r="Q24" s="6">
        <v>0</v>
      </c>
      <c r="R24" s="6">
        <v>439880</v>
      </c>
      <c r="S24" s="88">
        <f t="shared" si="2"/>
        <v>1928312.7853881277</v>
      </c>
      <c r="T24" s="11"/>
      <c r="U24" s="88">
        <f t="shared" si="7"/>
        <v>9660055.4036664683</v>
      </c>
    </row>
    <row r="25" spans="1:21" x14ac:dyDescent="0.25">
      <c r="A25" s="9" t="s">
        <v>26</v>
      </c>
      <c r="B25" s="83"/>
      <c r="C25" s="10">
        <v>3072185</v>
      </c>
      <c r="D25" s="9" t="s">
        <v>26</v>
      </c>
      <c r="E25" s="85">
        <v>1805984.9717376984</v>
      </c>
      <c r="F25" s="85">
        <v>0</v>
      </c>
      <c r="G25" s="86">
        <f t="shared" si="1"/>
        <v>1805984.9717376984</v>
      </c>
      <c r="H25" s="11">
        <v>3072185</v>
      </c>
      <c r="I25" s="8">
        <v>33771.046575342465</v>
      </c>
      <c r="J25" s="7">
        <v>0</v>
      </c>
      <c r="K25" s="6">
        <v>0</v>
      </c>
      <c r="L25" s="6">
        <v>0</v>
      </c>
      <c r="M25" s="6">
        <v>87768.6</v>
      </c>
      <c r="N25" s="6">
        <v>0</v>
      </c>
      <c r="O25" s="6">
        <v>0</v>
      </c>
      <c r="P25" s="6">
        <v>0</v>
      </c>
      <c r="Q25" s="6">
        <v>0</v>
      </c>
      <c r="R25" s="6">
        <v>0</v>
      </c>
      <c r="S25" s="88">
        <f t="shared" si="2"/>
        <v>121539.64657534247</v>
      </c>
      <c r="T25" s="11"/>
      <c r="U25" s="88">
        <f>+S25</f>
        <v>121539.64657534247</v>
      </c>
    </row>
    <row r="26" spans="1:21" x14ac:dyDescent="0.25">
      <c r="A26" s="9" t="s">
        <v>27</v>
      </c>
      <c r="B26" s="83"/>
      <c r="C26" s="10">
        <v>3074603</v>
      </c>
      <c r="D26" s="9" t="s">
        <v>27</v>
      </c>
      <c r="E26" s="85">
        <v>8247219.614825693</v>
      </c>
      <c r="F26" s="85">
        <v>0</v>
      </c>
      <c r="G26" s="86">
        <f t="shared" si="1"/>
        <v>8247219.614825693</v>
      </c>
      <c r="H26" s="11">
        <v>3074603</v>
      </c>
      <c r="I26" s="8">
        <v>176384.34726027393</v>
      </c>
      <c r="J26" s="7">
        <v>0</v>
      </c>
      <c r="K26" s="6">
        <v>0</v>
      </c>
      <c r="L26" s="6">
        <v>0</v>
      </c>
      <c r="M26" s="6">
        <v>0</v>
      </c>
      <c r="N26" s="6">
        <v>26250</v>
      </c>
      <c r="O26" s="6">
        <v>1867497.6666666665</v>
      </c>
      <c r="P26" s="6">
        <v>30805</v>
      </c>
      <c r="Q26" s="6">
        <v>15200</v>
      </c>
      <c r="R26" s="6">
        <v>233450</v>
      </c>
      <c r="S26" s="88">
        <f t="shared" si="2"/>
        <v>2349587.0139269405</v>
      </c>
      <c r="T26" s="11"/>
      <c r="U26" s="88">
        <f t="shared" si="7"/>
        <v>10596806.628752634</v>
      </c>
    </row>
    <row r="27" spans="1:21" x14ac:dyDescent="0.25">
      <c r="A27" s="9" t="s">
        <v>28</v>
      </c>
      <c r="B27" s="83"/>
      <c r="C27" s="10">
        <v>3077007</v>
      </c>
      <c r="D27" s="9" t="s">
        <v>28</v>
      </c>
      <c r="E27" s="85">
        <v>0</v>
      </c>
      <c r="F27" s="85">
        <v>1580000</v>
      </c>
      <c r="G27" s="86">
        <f t="shared" si="1"/>
        <v>1580000</v>
      </c>
      <c r="H27" s="11">
        <v>3077007</v>
      </c>
      <c r="I27" s="8">
        <v>0</v>
      </c>
      <c r="J27" s="7">
        <v>2361848.6821917803</v>
      </c>
      <c r="K27" s="6">
        <v>0</v>
      </c>
      <c r="L27" s="6">
        <v>0</v>
      </c>
      <c r="M27" s="6">
        <v>0</v>
      </c>
      <c r="N27" s="6">
        <v>0</v>
      </c>
      <c r="O27" s="6">
        <v>0</v>
      </c>
      <c r="P27" s="6">
        <v>0</v>
      </c>
      <c r="Q27" s="6">
        <v>0</v>
      </c>
      <c r="R27" s="6">
        <v>101300</v>
      </c>
      <c r="S27" s="88">
        <f t="shared" si="2"/>
        <v>2463148.6821917803</v>
      </c>
      <c r="T27" s="11"/>
      <c r="U27" s="88">
        <f t="shared" si="7"/>
        <v>4043148.6821917803</v>
      </c>
    </row>
    <row r="28" spans="1:21" x14ac:dyDescent="0.25">
      <c r="A28" s="9" t="s">
        <v>29</v>
      </c>
      <c r="B28" s="83"/>
      <c r="C28" s="10">
        <v>3073513</v>
      </c>
      <c r="D28" s="9" t="s">
        <v>29</v>
      </c>
      <c r="E28" s="85">
        <v>3389587.474606025</v>
      </c>
      <c r="F28" s="85">
        <v>0</v>
      </c>
      <c r="G28" s="86">
        <f t="shared" si="1"/>
        <v>3389587.474606025</v>
      </c>
      <c r="H28" s="11">
        <v>3073513</v>
      </c>
      <c r="I28" s="8">
        <v>137028.72328767122</v>
      </c>
      <c r="J28" s="7">
        <v>0</v>
      </c>
      <c r="K28" s="6">
        <v>0</v>
      </c>
      <c r="L28" s="6">
        <v>0</v>
      </c>
      <c r="M28" s="6">
        <v>161543.70000000001</v>
      </c>
      <c r="N28" s="6">
        <v>0</v>
      </c>
      <c r="O28" s="6">
        <v>0</v>
      </c>
      <c r="P28" s="6">
        <v>0</v>
      </c>
      <c r="Q28" s="6">
        <v>0</v>
      </c>
      <c r="R28" s="6">
        <v>169820</v>
      </c>
      <c r="S28" s="88">
        <f t="shared" si="2"/>
        <v>468392.42328767123</v>
      </c>
      <c r="T28" s="11"/>
      <c r="U28" s="88">
        <f t="shared" si="7"/>
        <v>3857979.8978936961</v>
      </c>
    </row>
    <row r="29" spans="1:21" x14ac:dyDescent="0.25">
      <c r="A29" s="9" t="s">
        <v>30</v>
      </c>
      <c r="B29" s="83"/>
      <c r="C29" s="10">
        <v>3072163</v>
      </c>
      <c r="D29" s="9" t="s">
        <v>30</v>
      </c>
      <c r="E29" s="85">
        <v>1942857.0735483717</v>
      </c>
      <c r="F29" s="85">
        <v>0</v>
      </c>
      <c r="G29" s="86">
        <f t="shared" si="1"/>
        <v>1942857.0735483717</v>
      </c>
      <c r="H29" s="11">
        <v>3072163</v>
      </c>
      <c r="I29" s="8">
        <v>72159.091095890413</v>
      </c>
      <c r="J29" s="7">
        <v>0</v>
      </c>
      <c r="K29" s="6">
        <v>0</v>
      </c>
      <c r="L29" s="6">
        <v>0</v>
      </c>
      <c r="M29" s="6">
        <v>128865.59999999999</v>
      </c>
      <c r="N29" s="6">
        <v>0</v>
      </c>
      <c r="O29" s="6">
        <v>0</v>
      </c>
      <c r="P29" s="6">
        <v>0</v>
      </c>
      <c r="Q29" s="6">
        <v>0</v>
      </c>
      <c r="R29" s="6">
        <v>133960</v>
      </c>
      <c r="S29" s="88">
        <f t="shared" si="2"/>
        <v>334984.69109589042</v>
      </c>
      <c r="T29" s="11"/>
      <c r="U29" s="88">
        <f t="shared" si="7"/>
        <v>2277841.7646442619</v>
      </c>
    </row>
    <row r="30" spans="1:21" x14ac:dyDescent="0.25">
      <c r="A30" s="9" t="s">
        <v>31</v>
      </c>
      <c r="B30" s="83"/>
      <c r="C30" s="10">
        <v>3072088</v>
      </c>
      <c r="D30" s="9" t="s">
        <v>31</v>
      </c>
      <c r="E30" s="85">
        <v>1766343.1535481864</v>
      </c>
      <c r="F30" s="85">
        <v>126000</v>
      </c>
      <c r="G30" s="86">
        <f t="shared" si="1"/>
        <v>1892343.1535481864</v>
      </c>
      <c r="H30" s="11">
        <v>3072088</v>
      </c>
      <c r="I30" s="8">
        <v>119618.28493150685</v>
      </c>
      <c r="J30" s="7">
        <v>113263.74246575341</v>
      </c>
      <c r="K30" s="6">
        <v>0</v>
      </c>
      <c r="L30" s="6">
        <v>0</v>
      </c>
      <c r="M30" s="6">
        <v>120475.2</v>
      </c>
      <c r="N30" s="6">
        <v>0</v>
      </c>
      <c r="O30" s="6">
        <v>0</v>
      </c>
      <c r="P30" s="6">
        <v>0</v>
      </c>
      <c r="Q30" s="6">
        <v>0</v>
      </c>
      <c r="R30" s="6">
        <v>111520</v>
      </c>
      <c r="S30" s="88">
        <f t="shared" si="2"/>
        <v>464877.22739726026</v>
      </c>
      <c r="T30" s="11"/>
      <c r="U30" s="88">
        <f t="shared" si="7"/>
        <v>2357220.3809454469</v>
      </c>
    </row>
    <row r="31" spans="1:21" x14ac:dyDescent="0.25">
      <c r="A31" s="9" t="s">
        <v>32</v>
      </c>
      <c r="B31" s="83"/>
      <c r="C31" s="10">
        <v>3072164</v>
      </c>
      <c r="D31" s="9" t="s">
        <v>32</v>
      </c>
      <c r="E31" s="85">
        <v>1961662.9803212867</v>
      </c>
      <c r="F31" s="85">
        <v>0</v>
      </c>
      <c r="G31" s="86">
        <f t="shared" si="1"/>
        <v>1961662.9803212867</v>
      </c>
      <c r="H31" s="11">
        <v>3072164</v>
      </c>
      <c r="I31" s="8">
        <v>56623.915068493159</v>
      </c>
      <c r="J31" s="7">
        <v>0</v>
      </c>
      <c r="K31" s="6">
        <v>0</v>
      </c>
      <c r="L31" s="6">
        <v>0</v>
      </c>
      <c r="M31" s="6">
        <v>151164</v>
      </c>
      <c r="N31" s="6">
        <v>0</v>
      </c>
      <c r="O31" s="6">
        <v>0</v>
      </c>
      <c r="P31" s="6">
        <v>0</v>
      </c>
      <c r="Q31" s="6">
        <v>0</v>
      </c>
      <c r="R31" s="6">
        <v>178200</v>
      </c>
      <c r="S31" s="88">
        <f t="shared" si="2"/>
        <v>385987.91506849317</v>
      </c>
      <c r="T31" s="11"/>
      <c r="U31" s="88">
        <f t="shared" si="7"/>
        <v>2347650.8953897799</v>
      </c>
    </row>
    <row r="32" spans="1:21" x14ac:dyDescent="0.25">
      <c r="A32" s="9" t="s">
        <v>33</v>
      </c>
      <c r="B32" s="83"/>
      <c r="C32" s="10">
        <v>3072165</v>
      </c>
      <c r="D32" s="9" t="s">
        <v>33</v>
      </c>
      <c r="E32" s="85">
        <v>2380404.3851612001</v>
      </c>
      <c r="F32" s="85">
        <v>0</v>
      </c>
      <c r="G32" s="86">
        <f t="shared" si="1"/>
        <v>2380404.3851612001</v>
      </c>
      <c r="H32" s="11">
        <v>3072165</v>
      </c>
      <c r="I32" s="8">
        <v>1248</v>
      </c>
      <c r="J32" s="7">
        <v>0</v>
      </c>
      <c r="K32" s="6">
        <v>0</v>
      </c>
      <c r="L32" s="6">
        <v>0</v>
      </c>
      <c r="M32" s="6">
        <v>137050.79999999999</v>
      </c>
      <c r="N32" s="6">
        <v>0</v>
      </c>
      <c r="O32" s="6">
        <v>0</v>
      </c>
      <c r="P32" s="6">
        <v>0</v>
      </c>
      <c r="Q32" s="6">
        <v>0</v>
      </c>
      <c r="R32" s="6">
        <v>235940</v>
      </c>
      <c r="S32" s="88">
        <f t="shared" si="2"/>
        <v>374238.8</v>
      </c>
      <c r="T32" s="11"/>
      <c r="U32" s="88">
        <f t="shared" si="7"/>
        <v>2754643.1851611999</v>
      </c>
    </row>
    <row r="33" spans="1:21" x14ac:dyDescent="0.25">
      <c r="A33" s="9" t="s">
        <v>34</v>
      </c>
      <c r="B33" s="83"/>
      <c r="C33" s="10">
        <v>3074030</v>
      </c>
      <c r="D33" s="9" t="s">
        <v>34</v>
      </c>
      <c r="E33" s="85">
        <v>7945199.0802570013</v>
      </c>
      <c r="F33" s="85">
        <v>0</v>
      </c>
      <c r="G33" s="86">
        <f t="shared" si="1"/>
        <v>7945199.0802570013</v>
      </c>
      <c r="H33" s="11">
        <v>3074030</v>
      </c>
      <c r="I33" s="8">
        <v>140719.24109589041</v>
      </c>
      <c r="J33" s="7">
        <v>45455.665753424662</v>
      </c>
      <c r="K33" s="6">
        <v>0</v>
      </c>
      <c r="L33" s="6">
        <v>0</v>
      </c>
      <c r="M33" s="6">
        <v>0</v>
      </c>
      <c r="N33" s="6">
        <v>0</v>
      </c>
      <c r="O33" s="6">
        <v>0</v>
      </c>
      <c r="P33" s="6">
        <v>0</v>
      </c>
      <c r="Q33" s="6">
        <v>0</v>
      </c>
      <c r="R33" s="6">
        <v>0</v>
      </c>
      <c r="S33" s="88">
        <f t="shared" si="2"/>
        <v>186174.90684931507</v>
      </c>
      <c r="T33" s="11"/>
      <c r="U33" s="88">
        <f>+S33</f>
        <v>186174.90684931507</v>
      </c>
    </row>
    <row r="34" spans="1:21" x14ac:dyDescent="0.25">
      <c r="A34" s="9" t="s">
        <v>35</v>
      </c>
      <c r="B34" s="83"/>
      <c r="C34" s="10">
        <v>3072012</v>
      </c>
      <c r="D34" s="9" t="s">
        <v>35</v>
      </c>
      <c r="E34" s="85">
        <v>1335408.4556564698</v>
      </c>
      <c r="F34" s="85">
        <v>0</v>
      </c>
      <c r="G34" s="86">
        <f t="shared" si="1"/>
        <v>1335408.4556564698</v>
      </c>
      <c r="H34" s="11">
        <v>3072012</v>
      </c>
      <c r="I34" s="8">
        <v>56974.452054794521</v>
      </c>
      <c r="J34" s="7">
        <v>0</v>
      </c>
      <c r="K34" s="6">
        <v>0</v>
      </c>
      <c r="L34" s="6">
        <v>0</v>
      </c>
      <c r="M34" s="6">
        <v>163914.9</v>
      </c>
      <c r="N34" s="6">
        <v>0</v>
      </c>
      <c r="O34" s="6">
        <v>0</v>
      </c>
      <c r="P34" s="6">
        <v>0</v>
      </c>
      <c r="Q34" s="6">
        <v>0</v>
      </c>
      <c r="R34" s="6">
        <v>0</v>
      </c>
      <c r="S34" s="88">
        <f t="shared" si="2"/>
        <v>220889.35205479452</v>
      </c>
      <c r="T34" s="11"/>
      <c r="U34" s="88">
        <f>+S34</f>
        <v>220889.35205479452</v>
      </c>
    </row>
    <row r="35" spans="1:21" x14ac:dyDescent="0.25">
      <c r="A35" s="9" t="s">
        <v>36</v>
      </c>
      <c r="B35" s="83"/>
      <c r="C35" s="10">
        <v>3072011</v>
      </c>
      <c r="D35" s="9" t="s">
        <v>36</v>
      </c>
      <c r="E35" s="85">
        <v>1981983.2015989802</v>
      </c>
      <c r="F35" s="85">
        <v>0</v>
      </c>
      <c r="G35" s="86">
        <f t="shared" si="1"/>
        <v>1981983.2015989802</v>
      </c>
      <c r="H35" s="11">
        <v>3072011</v>
      </c>
      <c r="I35" s="8">
        <v>126535.56438356164</v>
      </c>
      <c r="J35" s="7">
        <v>0</v>
      </c>
      <c r="K35" s="6">
        <v>0</v>
      </c>
      <c r="L35" s="6">
        <v>0</v>
      </c>
      <c r="M35" s="6">
        <v>0</v>
      </c>
      <c r="N35" s="6">
        <v>0</v>
      </c>
      <c r="O35" s="6">
        <v>0</v>
      </c>
      <c r="P35" s="6">
        <v>0</v>
      </c>
      <c r="Q35" s="6">
        <v>0</v>
      </c>
      <c r="R35" s="6">
        <v>0</v>
      </c>
      <c r="S35" s="88">
        <f t="shared" si="2"/>
        <v>126535.56438356164</v>
      </c>
      <c r="T35" s="11"/>
      <c r="U35" s="88">
        <f>+S35</f>
        <v>126535.56438356164</v>
      </c>
    </row>
    <row r="36" spans="1:21" x14ac:dyDescent="0.25">
      <c r="A36" s="9" t="s">
        <v>37</v>
      </c>
      <c r="B36" s="83"/>
      <c r="C36" s="10">
        <v>3072092</v>
      </c>
      <c r="D36" s="9" t="s">
        <v>37</v>
      </c>
      <c r="E36" s="85">
        <v>1854229.3644432656</v>
      </c>
      <c r="F36" s="85">
        <v>0</v>
      </c>
      <c r="G36" s="86">
        <f t="shared" si="1"/>
        <v>1854229.3644432656</v>
      </c>
      <c r="H36" s="11">
        <v>3072092</v>
      </c>
      <c r="I36" s="8">
        <v>57923.742465753428</v>
      </c>
      <c r="J36" s="7">
        <v>0</v>
      </c>
      <c r="K36" s="6">
        <v>0</v>
      </c>
      <c r="L36" s="6">
        <v>53000</v>
      </c>
      <c r="M36" s="6">
        <v>116086.2</v>
      </c>
      <c r="N36" s="6">
        <v>0</v>
      </c>
      <c r="O36" s="6">
        <v>0</v>
      </c>
      <c r="P36" s="6">
        <v>0</v>
      </c>
      <c r="Q36" s="6">
        <v>0</v>
      </c>
      <c r="R36" s="6">
        <v>165980</v>
      </c>
      <c r="S36" s="88">
        <f t="shared" si="2"/>
        <v>392989.94246575341</v>
      </c>
      <c r="T36" s="11"/>
      <c r="U36" s="88">
        <f t="shared" si="7"/>
        <v>2247219.3069090191</v>
      </c>
    </row>
    <row r="37" spans="1:21" x14ac:dyDescent="0.25">
      <c r="A37" s="9" t="s">
        <v>38</v>
      </c>
      <c r="B37" s="83"/>
      <c r="C37" s="10">
        <v>3072094</v>
      </c>
      <c r="D37" s="9" t="s">
        <v>38</v>
      </c>
      <c r="E37" s="85">
        <v>1863514.794860377</v>
      </c>
      <c r="F37" s="85">
        <v>126000</v>
      </c>
      <c r="G37" s="86">
        <f t="shared" si="1"/>
        <v>1989514.794860377</v>
      </c>
      <c r="H37" s="11">
        <v>3072094</v>
      </c>
      <c r="I37" s="8">
        <v>63279.857534246577</v>
      </c>
      <c r="J37" s="7">
        <v>132581.6</v>
      </c>
      <c r="K37" s="6">
        <v>0</v>
      </c>
      <c r="L37" s="6">
        <v>0</v>
      </c>
      <c r="M37" s="6">
        <v>100074.9</v>
      </c>
      <c r="N37" s="6">
        <v>0</v>
      </c>
      <c r="O37" s="6">
        <v>0</v>
      </c>
      <c r="P37" s="6">
        <v>0</v>
      </c>
      <c r="Q37" s="6">
        <v>0</v>
      </c>
      <c r="R37" s="6">
        <v>137920</v>
      </c>
      <c r="S37" s="88">
        <f t="shared" si="2"/>
        <v>433856.35753424658</v>
      </c>
      <c r="T37" s="11"/>
      <c r="U37" s="88">
        <f t="shared" si="7"/>
        <v>2423371.1523946235</v>
      </c>
    </row>
    <row r="38" spans="1:21" x14ac:dyDescent="0.25">
      <c r="A38" s="9" t="s">
        <v>39</v>
      </c>
      <c r="B38" s="83"/>
      <c r="C38" s="10">
        <v>3075403</v>
      </c>
      <c r="D38" s="9" t="s">
        <v>39</v>
      </c>
      <c r="E38" s="85">
        <v>6979359.9183719996</v>
      </c>
      <c r="F38" s="85">
        <v>0</v>
      </c>
      <c r="G38" s="86">
        <f t="shared" si="1"/>
        <v>6979359.9183719996</v>
      </c>
      <c r="H38" s="11">
        <v>3075403</v>
      </c>
      <c r="I38" s="8">
        <v>139016.75342465751</v>
      </c>
      <c r="J38" s="7">
        <v>0</v>
      </c>
      <c r="K38" s="6">
        <v>0</v>
      </c>
      <c r="L38" s="6">
        <v>0</v>
      </c>
      <c r="M38" s="6">
        <v>0</v>
      </c>
      <c r="N38" s="6">
        <v>0</v>
      </c>
      <c r="O38" s="6">
        <v>0</v>
      </c>
      <c r="P38" s="6">
        <v>0</v>
      </c>
      <c r="Q38" s="6">
        <v>0</v>
      </c>
      <c r="R38" s="6">
        <v>0</v>
      </c>
      <c r="S38" s="88">
        <f t="shared" si="2"/>
        <v>139016.75342465751</v>
      </c>
      <c r="T38" s="11"/>
      <c r="U38" s="88">
        <f>+S38</f>
        <v>139016.75342465751</v>
      </c>
    </row>
    <row r="39" spans="1:21" x14ac:dyDescent="0.25">
      <c r="A39" s="9" t="s">
        <v>40</v>
      </c>
      <c r="B39" s="83"/>
      <c r="C39" s="10">
        <v>3072166</v>
      </c>
      <c r="D39" s="9" t="s">
        <v>40</v>
      </c>
      <c r="E39" s="85">
        <v>1915304.1732038499</v>
      </c>
      <c r="F39" s="85">
        <v>0</v>
      </c>
      <c r="G39" s="86">
        <f t="shared" si="1"/>
        <v>1915304.1732038499</v>
      </c>
      <c r="H39" s="11">
        <v>3072166</v>
      </c>
      <c r="I39" s="8">
        <v>32042.032876712328</v>
      </c>
      <c r="J39" s="7">
        <v>0</v>
      </c>
      <c r="K39" s="6">
        <v>0</v>
      </c>
      <c r="L39" s="6">
        <v>0</v>
      </c>
      <c r="M39" s="6">
        <v>223160.7</v>
      </c>
      <c r="N39" s="6">
        <v>0</v>
      </c>
      <c r="O39" s="6">
        <v>0</v>
      </c>
      <c r="P39" s="6">
        <v>0</v>
      </c>
      <c r="Q39" s="6">
        <v>0</v>
      </c>
      <c r="R39" s="6">
        <v>104280</v>
      </c>
      <c r="S39" s="88">
        <f t="shared" si="2"/>
        <v>359482.73287671234</v>
      </c>
      <c r="T39" s="11"/>
      <c r="U39" s="88">
        <f t="shared" si="7"/>
        <v>2274786.9060805622</v>
      </c>
    </row>
    <row r="40" spans="1:21" x14ac:dyDescent="0.25">
      <c r="A40" s="9" t="s">
        <v>41</v>
      </c>
      <c r="B40" s="83"/>
      <c r="C40" s="10">
        <v>3074001</v>
      </c>
      <c r="D40" s="9" t="s">
        <v>41</v>
      </c>
      <c r="E40" s="85">
        <v>2527625.5226415372</v>
      </c>
      <c r="F40" s="85">
        <v>0</v>
      </c>
      <c r="G40" s="86">
        <f t="shared" si="1"/>
        <v>2527625.5226415372</v>
      </c>
      <c r="H40" s="11">
        <v>3074001</v>
      </c>
      <c r="I40" s="8">
        <v>330.70410958904108</v>
      </c>
      <c r="J40" s="7">
        <v>0</v>
      </c>
      <c r="K40" s="6">
        <v>0</v>
      </c>
      <c r="L40" s="6">
        <v>0</v>
      </c>
      <c r="M40" s="6">
        <v>0</v>
      </c>
      <c r="N40" s="6">
        <v>0</v>
      </c>
      <c r="O40" s="6">
        <v>0</v>
      </c>
      <c r="P40" s="6">
        <v>0</v>
      </c>
      <c r="Q40" s="6">
        <v>0</v>
      </c>
      <c r="R40" s="6">
        <v>0</v>
      </c>
      <c r="S40" s="88">
        <f t="shared" si="2"/>
        <v>330.70410958904108</v>
      </c>
      <c r="T40" s="11"/>
      <c r="U40" s="88">
        <f>+S40</f>
        <v>330.70410958904108</v>
      </c>
    </row>
    <row r="41" spans="1:21" x14ac:dyDescent="0.25">
      <c r="A41" s="9" t="s">
        <v>42</v>
      </c>
      <c r="B41" s="83"/>
      <c r="C41" s="10">
        <v>3072022</v>
      </c>
      <c r="D41" s="9" t="s">
        <v>42</v>
      </c>
      <c r="E41" s="85">
        <v>1383212.7428465455</v>
      </c>
      <c r="F41" s="85">
        <v>0</v>
      </c>
      <c r="G41" s="86">
        <f t="shared" si="1"/>
        <v>1383212.7428465455</v>
      </c>
      <c r="H41" s="11">
        <v>3072022</v>
      </c>
      <c r="I41" s="8">
        <v>90989.887671232864</v>
      </c>
      <c r="J41" s="7">
        <v>0</v>
      </c>
      <c r="K41" s="6">
        <v>0</v>
      </c>
      <c r="L41" s="6">
        <v>0</v>
      </c>
      <c r="M41" s="6">
        <v>70896.599999999991</v>
      </c>
      <c r="N41" s="6">
        <v>0</v>
      </c>
      <c r="O41" s="6">
        <v>0</v>
      </c>
      <c r="P41" s="6">
        <v>0</v>
      </c>
      <c r="Q41" s="6">
        <v>0</v>
      </c>
      <c r="R41" s="6">
        <v>154440</v>
      </c>
      <c r="S41" s="88">
        <f t="shared" si="2"/>
        <v>316326.48767123284</v>
      </c>
      <c r="T41" s="11"/>
      <c r="U41" s="88">
        <f t="shared" si="7"/>
        <v>1699539.2305177783</v>
      </c>
    </row>
    <row r="42" spans="1:21" x14ac:dyDescent="0.25">
      <c r="A42" s="9" t="s">
        <v>43</v>
      </c>
      <c r="B42" s="83"/>
      <c r="C42" s="10">
        <v>3073510</v>
      </c>
      <c r="D42" s="9" t="s">
        <v>43</v>
      </c>
      <c r="E42" s="85">
        <v>1736014.4608465906</v>
      </c>
      <c r="F42" s="85">
        <v>0</v>
      </c>
      <c r="G42" s="86">
        <f t="shared" si="1"/>
        <v>1736014.4608465906</v>
      </c>
      <c r="H42" s="11">
        <v>3073510</v>
      </c>
      <c r="I42" s="8">
        <v>7433.9671232876717</v>
      </c>
      <c r="J42" s="7">
        <v>0</v>
      </c>
      <c r="K42" s="6">
        <v>0</v>
      </c>
      <c r="L42" s="6">
        <v>0</v>
      </c>
      <c r="M42" s="6">
        <v>100815.89999999998</v>
      </c>
      <c r="N42" s="6">
        <v>0</v>
      </c>
      <c r="O42" s="6">
        <v>0</v>
      </c>
      <c r="P42" s="6">
        <v>0</v>
      </c>
      <c r="Q42" s="6">
        <v>0</v>
      </c>
      <c r="R42" s="6">
        <v>59020</v>
      </c>
      <c r="S42" s="88">
        <f t="shared" si="2"/>
        <v>167269.86712328764</v>
      </c>
      <c r="T42" s="11"/>
      <c r="U42" s="88">
        <f t="shared" si="7"/>
        <v>1903284.3279698782</v>
      </c>
    </row>
    <row r="43" spans="1:21" x14ac:dyDescent="0.25">
      <c r="A43" s="9" t="s">
        <v>44</v>
      </c>
      <c r="B43" s="83"/>
      <c r="C43" s="10">
        <v>3075402</v>
      </c>
      <c r="D43" s="9" t="s">
        <v>44</v>
      </c>
      <c r="E43" s="85">
        <v>6455115.8649483053</v>
      </c>
      <c r="F43" s="85">
        <v>0</v>
      </c>
      <c r="G43" s="86">
        <f t="shared" si="1"/>
        <v>6455115.8649483053</v>
      </c>
      <c r="H43" s="11">
        <v>3075402</v>
      </c>
      <c r="I43" s="8">
        <v>62581.126027397258</v>
      </c>
      <c r="J43" s="7">
        <v>0</v>
      </c>
      <c r="K43" s="6">
        <v>0</v>
      </c>
      <c r="L43" s="6">
        <v>0</v>
      </c>
      <c r="M43" s="6">
        <v>0</v>
      </c>
      <c r="N43" s="6">
        <v>42000</v>
      </c>
      <c r="O43" s="6">
        <v>1149453</v>
      </c>
      <c r="P43" s="6">
        <v>38406.666666666664</v>
      </c>
      <c r="Q43" s="6">
        <v>0</v>
      </c>
      <c r="R43" s="6">
        <v>408595</v>
      </c>
      <c r="S43" s="88">
        <f t="shared" si="2"/>
        <v>1701035.7926940641</v>
      </c>
      <c r="T43" s="11"/>
      <c r="U43" s="88">
        <f t="shared" si="7"/>
        <v>8156151.6576423692</v>
      </c>
    </row>
    <row r="44" spans="1:21" x14ac:dyDescent="0.25">
      <c r="A44" s="9" t="s">
        <v>45</v>
      </c>
      <c r="B44" s="83"/>
      <c r="C44" s="10">
        <v>3074036</v>
      </c>
      <c r="D44" s="9" t="s">
        <v>45</v>
      </c>
      <c r="E44" s="85">
        <v>6325341.0697630011</v>
      </c>
      <c r="F44" s="85">
        <v>82500</v>
      </c>
      <c r="G44" s="86">
        <f t="shared" si="1"/>
        <v>6407841.0697630011</v>
      </c>
      <c r="H44" s="11">
        <v>3074036</v>
      </c>
      <c r="I44" s="8">
        <v>172725.89589041096</v>
      </c>
      <c r="J44" s="7">
        <v>125928.26027397261</v>
      </c>
      <c r="K44" s="6">
        <v>0</v>
      </c>
      <c r="L44" s="6">
        <v>0</v>
      </c>
      <c r="M44" s="6">
        <v>0</v>
      </c>
      <c r="N44" s="6">
        <v>157500</v>
      </c>
      <c r="O44" s="6">
        <v>1173690</v>
      </c>
      <c r="P44" s="6">
        <v>24666.333333333332</v>
      </c>
      <c r="Q44" s="6">
        <v>14400</v>
      </c>
      <c r="R44" s="6">
        <v>222905</v>
      </c>
      <c r="S44" s="88">
        <f t="shared" si="2"/>
        <v>1891815.4894977168</v>
      </c>
      <c r="T44" s="11"/>
      <c r="U44" s="88">
        <f t="shared" si="7"/>
        <v>8299656.5592607176</v>
      </c>
    </row>
    <row r="45" spans="1:21" x14ac:dyDescent="0.25">
      <c r="A45" s="9" t="s">
        <v>46</v>
      </c>
      <c r="B45" s="83"/>
      <c r="C45" s="10">
        <v>3074031</v>
      </c>
      <c r="D45" s="9" t="s">
        <v>46</v>
      </c>
      <c r="E45" s="85">
        <v>8024424.0922019398</v>
      </c>
      <c r="F45" s="85">
        <v>0</v>
      </c>
      <c r="G45" s="86">
        <f t="shared" si="1"/>
        <v>8024424.0922019398</v>
      </c>
      <c r="H45" s="11">
        <v>3074031</v>
      </c>
      <c r="I45" s="8">
        <v>118314.85753424658</v>
      </c>
      <c r="J45" s="7">
        <v>0</v>
      </c>
      <c r="K45" s="6">
        <v>0</v>
      </c>
      <c r="L45" s="6">
        <v>0</v>
      </c>
      <c r="M45" s="6">
        <v>0</v>
      </c>
      <c r="N45" s="6">
        <v>0</v>
      </c>
      <c r="O45" s="6">
        <v>0</v>
      </c>
      <c r="P45" s="6">
        <v>0</v>
      </c>
      <c r="Q45" s="6">
        <v>0</v>
      </c>
      <c r="R45" s="6">
        <v>0</v>
      </c>
      <c r="S45" s="88">
        <f t="shared" si="2"/>
        <v>118314.85753424658</v>
      </c>
      <c r="T45" s="11"/>
      <c r="U45" s="88">
        <f>+S45</f>
        <v>118314.85753424658</v>
      </c>
    </row>
    <row r="46" spans="1:21" x14ac:dyDescent="0.25">
      <c r="A46" s="9" t="s">
        <v>47</v>
      </c>
      <c r="B46" s="83"/>
      <c r="C46" s="10">
        <v>3072180</v>
      </c>
      <c r="D46" s="9" t="s">
        <v>47</v>
      </c>
      <c r="E46" s="85">
        <v>3113762.8123389189</v>
      </c>
      <c r="F46" s="85">
        <v>0</v>
      </c>
      <c r="G46" s="86">
        <f t="shared" si="1"/>
        <v>3113762.8123389189</v>
      </c>
      <c r="H46" s="11">
        <v>3072180</v>
      </c>
      <c r="I46" s="8">
        <v>57356.3397260274</v>
      </c>
      <c r="J46" s="7">
        <v>0</v>
      </c>
      <c r="K46" s="6">
        <v>0</v>
      </c>
      <c r="L46" s="6">
        <v>53000</v>
      </c>
      <c r="M46" s="6">
        <v>233802.6</v>
      </c>
      <c r="N46" s="6">
        <v>0</v>
      </c>
      <c r="O46" s="6">
        <v>0</v>
      </c>
      <c r="P46" s="6">
        <v>0</v>
      </c>
      <c r="Q46" s="6">
        <v>0</v>
      </c>
      <c r="R46" s="6">
        <v>165640</v>
      </c>
      <c r="S46" s="88">
        <f t="shared" si="2"/>
        <v>509798.93972602743</v>
      </c>
      <c r="T46" s="11"/>
      <c r="U46" s="88">
        <f t="shared" si="7"/>
        <v>3623561.7520649461</v>
      </c>
    </row>
    <row r="47" spans="1:21" x14ac:dyDescent="0.25">
      <c r="A47" s="9" t="s">
        <v>48</v>
      </c>
      <c r="B47" s="83"/>
      <c r="C47" s="10">
        <v>3072167</v>
      </c>
      <c r="D47" s="9" t="s">
        <v>48</v>
      </c>
      <c r="E47" s="85">
        <v>3276866.4468</v>
      </c>
      <c r="F47" s="85">
        <v>0</v>
      </c>
      <c r="G47" s="86">
        <f t="shared" si="1"/>
        <v>3276866.4468</v>
      </c>
      <c r="H47" s="11">
        <v>3072167</v>
      </c>
      <c r="I47" s="8">
        <v>99052.859452054792</v>
      </c>
      <c r="J47" s="7">
        <v>0</v>
      </c>
      <c r="K47" s="6">
        <v>0</v>
      </c>
      <c r="L47" s="6">
        <v>0</v>
      </c>
      <c r="M47" s="6">
        <v>494537.7</v>
      </c>
      <c r="N47" s="6">
        <v>0</v>
      </c>
      <c r="O47" s="6">
        <v>0</v>
      </c>
      <c r="P47" s="6">
        <v>0</v>
      </c>
      <c r="Q47" s="6">
        <v>0</v>
      </c>
      <c r="R47" s="6">
        <v>106160</v>
      </c>
      <c r="S47" s="88">
        <f t="shared" si="2"/>
        <v>699750.55945205479</v>
      </c>
      <c r="T47" s="11"/>
      <c r="U47" s="88">
        <f t="shared" si="7"/>
        <v>3976617.0062520551</v>
      </c>
    </row>
    <row r="48" spans="1:21" x14ac:dyDescent="0.25">
      <c r="A48" s="9" t="s">
        <v>49</v>
      </c>
      <c r="B48" s="83"/>
      <c r="C48" s="10">
        <v>3072168</v>
      </c>
      <c r="D48" s="9" t="s">
        <v>49</v>
      </c>
      <c r="E48" s="85">
        <v>4096946.9993249779</v>
      </c>
      <c r="F48" s="85">
        <v>60000</v>
      </c>
      <c r="G48" s="86">
        <f t="shared" si="1"/>
        <v>4156946.9993249779</v>
      </c>
      <c r="H48" s="11">
        <v>3072168</v>
      </c>
      <c r="I48" s="8">
        <v>163100.18630136986</v>
      </c>
      <c r="J48" s="7">
        <v>93498.712328767142</v>
      </c>
      <c r="K48" s="6">
        <v>0</v>
      </c>
      <c r="L48" s="6">
        <v>0</v>
      </c>
      <c r="M48" s="6">
        <v>274483.49999999994</v>
      </c>
      <c r="N48" s="6">
        <v>0</v>
      </c>
      <c r="O48" s="6">
        <v>0</v>
      </c>
      <c r="P48" s="6">
        <v>0</v>
      </c>
      <c r="Q48" s="6">
        <v>0</v>
      </c>
      <c r="R48" s="6">
        <v>443700</v>
      </c>
      <c r="S48" s="88">
        <f t="shared" si="2"/>
        <v>974782.39863013697</v>
      </c>
      <c r="T48" s="11"/>
      <c r="U48" s="88">
        <f t="shared" si="7"/>
        <v>5131729.397955115</v>
      </c>
    </row>
    <row r="49" spans="1:21" x14ac:dyDescent="0.25">
      <c r="A49" s="9" t="s">
        <v>50</v>
      </c>
      <c r="B49" s="83"/>
      <c r="C49" s="10">
        <v>3072187</v>
      </c>
      <c r="D49" s="9" t="s">
        <v>50</v>
      </c>
      <c r="E49" s="85">
        <v>3360671.9050559653</v>
      </c>
      <c r="F49" s="85">
        <v>0</v>
      </c>
      <c r="G49" s="86">
        <f t="shared" si="1"/>
        <v>3360671.9050559653</v>
      </c>
      <c r="H49" s="11">
        <v>3072187</v>
      </c>
      <c r="I49" s="8">
        <v>178265.34657534247</v>
      </c>
      <c r="J49" s="7">
        <v>0</v>
      </c>
      <c r="K49" s="6">
        <v>0</v>
      </c>
      <c r="L49" s="6">
        <v>0</v>
      </c>
      <c r="M49" s="6">
        <v>247653.60000000003</v>
      </c>
      <c r="N49" s="6">
        <v>0</v>
      </c>
      <c r="O49" s="6">
        <v>0</v>
      </c>
      <c r="P49" s="6">
        <v>0</v>
      </c>
      <c r="Q49" s="6">
        <v>0</v>
      </c>
      <c r="R49" s="6">
        <v>286320</v>
      </c>
      <c r="S49" s="88">
        <f t="shared" si="2"/>
        <v>712238.94657534244</v>
      </c>
      <c r="T49" s="11"/>
      <c r="U49" s="88">
        <f t="shared" si="7"/>
        <v>4072910.851631308</v>
      </c>
    </row>
    <row r="50" spans="1:21" x14ac:dyDescent="0.25">
      <c r="A50" s="9" t="s">
        <v>51</v>
      </c>
      <c r="B50" s="83"/>
      <c r="C50" s="10">
        <v>3075401</v>
      </c>
      <c r="D50" s="9" t="s">
        <v>51</v>
      </c>
      <c r="E50" s="85">
        <v>8080733.3268740512</v>
      </c>
      <c r="F50" s="85">
        <v>38000</v>
      </c>
      <c r="G50" s="86">
        <f t="shared" si="1"/>
        <v>8118733.3268740512</v>
      </c>
      <c r="H50" s="11">
        <v>3075401</v>
      </c>
      <c r="I50" s="8">
        <v>129832.69589041093</v>
      </c>
      <c r="J50" s="7">
        <v>110188.19726027398</v>
      </c>
      <c r="K50" s="6">
        <v>0</v>
      </c>
      <c r="L50" s="6">
        <v>0</v>
      </c>
      <c r="M50" s="6">
        <v>0</v>
      </c>
      <c r="N50" s="6">
        <v>157500</v>
      </c>
      <c r="O50" s="6">
        <v>2451049.666666667</v>
      </c>
      <c r="P50" s="6">
        <v>75871</v>
      </c>
      <c r="Q50" s="6">
        <v>0</v>
      </c>
      <c r="R50" s="6">
        <v>455345</v>
      </c>
      <c r="S50" s="88">
        <f t="shared" si="2"/>
        <v>3379786.5598173519</v>
      </c>
      <c r="T50" s="11"/>
      <c r="U50" s="88">
        <f t="shared" si="7"/>
        <v>11498519.886691403</v>
      </c>
    </row>
    <row r="51" spans="1:21" x14ac:dyDescent="0.25">
      <c r="A51" s="9" t="s">
        <v>52</v>
      </c>
      <c r="B51" s="83"/>
      <c r="C51" s="10">
        <v>3072169</v>
      </c>
      <c r="D51" s="9" t="s">
        <v>52</v>
      </c>
      <c r="E51" s="85">
        <v>2496337.232832341</v>
      </c>
      <c r="F51" s="85">
        <v>0</v>
      </c>
      <c r="G51" s="86">
        <f t="shared" si="1"/>
        <v>2496337.232832341</v>
      </c>
      <c r="H51" s="11">
        <v>3072169</v>
      </c>
      <c r="I51" s="8">
        <v>37485.591780821916</v>
      </c>
      <c r="J51" s="7">
        <v>0</v>
      </c>
      <c r="K51" s="6">
        <v>0</v>
      </c>
      <c r="L51" s="6">
        <v>0</v>
      </c>
      <c r="M51" s="6">
        <v>132336.9</v>
      </c>
      <c r="N51" s="6">
        <v>0</v>
      </c>
      <c r="O51" s="6">
        <v>0</v>
      </c>
      <c r="P51" s="6">
        <v>0</v>
      </c>
      <c r="Q51" s="6">
        <v>0</v>
      </c>
      <c r="R51" s="6">
        <v>146820</v>
      </c>
      <c r="S51" s="88">
        <f t="shared" si="2"/>
        <v>316642.49178082193</v>
      </c>
      <c r="T51" s="11"/>
      <c r="U51" s="88">
        <f t="shared" si="7"/>
        <v>2812979.7246131627</v>
      </c>
    </row>
    <row r="52" spans="1:21" x14ac:dyDescent="0.25">
      <c r="A52" s="9" t="s">
        <v>53</v>
      </c>
      <c r="B52" s="83"/>
      <c r="C52" s="10">
        <v>3071002</v>
      </c>
      <c r="D52" s="9" t="s">
        <v>53</v>
      </c>
      <c r="E52" s="85">
        <v>0</v>
      </c>
      <c r="F52" s="85">
        <v>0</v>
      </c>
      <c r="G52" s="86">
        <f t="shared" si="1"/>
        <v>0</v>
      </c>
      <c r="H52" s="11">
        <v>3071002</v>
      </c>
      <c r="I52" s="8">
        <v>0</v>
      </c>
      <c r="J52" s="7">
        <v>0</v>
      </c>
      <c r="K52" s="6">
        <v>0</v>
      </c>
      <c r="L52" s="6">
        <v>0</v>
      </c>
      <c r="M52" s="6">
        <v>374729.39999999991</v>
      </c>
      <c r="N52" s="6">
        <v>0</v>
      </c>
      <c r="O52" s="6">
        <v>0</v>
      </c>
      <c r="P52" s="6">
        <v>0</v>
      </c>
      <c r="Q52" s="6">
        <v>0</v>
      </c>
      <c r="R52" s="6">
        <v>0</v>
      </c>
      <c r="S52" s="88">
        <f t="shared" si="2"/>
        <v>374729.39999999991</v>
      </c>
      <c r="T52" s="11"/>
      <c r="U52" s="88">
        <f t="shared" si="7"/>
        <v>374729.39999999991</v>
      </c>
    </row>
    <row r="53" spans="1:21" x14ac:dyDescent="0.25">
      <c r="A53" s="9" t="s">
        <v>54</v>
      </c>
      <c r="B53" s="83"/>
      <c r="C53" s="10">
        <v>3072150</v>
      </c>
      <c r="D53" s="9" t="s">
        <v>54</v>
      </c>
      <c r="E53" s="85">
        <v>1875002.4331747177</v>
      </c>
      <c r="F53" s="85">
        <v>0</v>
      </c>
      <c r="G53" s="86">
        <f t="shared" si="1"/>
        <v>1875002.4331747177</v>
      </c>
      <c r="H53" s="11">
        <v>3072150</v>
      </c>
      <c r="I53" s="8">
        <v>60864.758904109593</v>
      </c>
      <c r="J53" s="7">
        <v>0</v>
      </c>
      <c r="K53" s="6">
        <v>0</v>
      </c>
      <c r="L53" s="6">
        <v>0</v>
      </c>
      <c r="M53" s="6">
        <v>253404.90000000002</v>
      </c>
      <c r="N53" s="6">
        <v>0</v>
      </c>
      <c r="O53" s="6">
        <v>0</v>
      </c>
      <c r="P53" s="6">
        <v>0</v>
      </c>
      <c r="Q53" s="6">
        <v>0</v>
      </c>
      <c r="R53" s="6">
        <v>134600</v>
      </c>
      <c r="S53" s="88">
        <f t="shared" si="2"/>
        <v>448869.65890410962</v>
      </c>
      <c r="T53" s="11"/>
      <c r="U53" s="88">
        <f t="shared" si="7"/>
        <v>2323872.0920788273</v>
      </c>
    </row>
    <row r="54" spans="1:21" x14ac:dyDescent="0.25">
      <c r="A54" s="9" t="s">
        <v>55</v>
      </c>
      <c r="B54" s="83"/>
      <c r="C54" s="10">
        <v>3072170</v>
      </c>
      <c r="D54" s="9" t="s">
        <v>55</v>
      </c>
      <c r="E54" s="85">
        <v>1883931.5464819714</v>
      </c>
      <c r="F54" s="85">
        <v>0</v>
      </c>
      <c r="G54" s="86">
        <f t="shared" si="1"/>
        <v>1883931.5464819714</v>
      </c>
      <c r="H54" s="11">
        <v>3072170</v>
      </c>
      <c r="I54" s="8">
        <v>66788.2</v>
      </c>
      <c r="J54" s="7">
        <v>0</v>
      </c>
      <c r="K54" s="6">
        <v>0</v>
      </c>
      <c r="L54" s="6">
        <v>0</v>
      </c>
      <c r="M54" s="6">
        <v>154692.29999999996</v>
      </c>
      <c r="N54" s="6">
        <v>0</v>
      </c>
      <c r="O54" s="6">
        <v>0</v>
      </c>
      <c r="P54" s="6">
        <v>0</v>
      </c>
      <c r="Q54" s="6">
        <v>0</v>
      </c>
      <c r="R54" s="6">
        <v>118800</v>
      </c>
      <c r="S54" s="88">
        <f t="shared" si="2"/>
        <v>340280.49999999994</v>
      </c>
      <c r="T54" s="11"/>
      <c r="U54" s="88">
        <f t="shared" si="7"/>
        <v>2224212.0464819712</v>
      </c>
    </row>
    <row r="55" spans="1:21" x14ac:dyDescent="0.25">
      <c r="A55" s="9" t="s">
        <v>57</v>
      </c>
      <c r="B55" s="83"/>
      <c r="C55" s="10">
        <v>3072151</v>
      </c>
      <c r="D55" s="9" t="s">
        <v>57</v>
      </c>
      <c r="E55" s="85">
        <v>2515788.0804369999</v>
      </c>
      <c r="F55" s="85">
        <v>0</v>
      </c>
      <c r="G55" s="86">
        <f t="shared" si="1"/>
        <v>2515788.0804369999</v>
      </c>
      <c r="H55" s="11">
        <v>3072151</v>
      </c>
      <c r="I55" s="8">
        <v>191076.11780821916</v>
      </c>
      <c r="J55" s="7">
        <v>0</v>
      </c>
      <c r="K55" s="6">
        <v>0</v>
      </c>
      <c r="L55" s="6">
        <v>0</v>
      </c>
      <c r="M55" s="6">
        <v>130587</v>
      </c>
      <c r="N55" s="6">
        <v>0</v>
      </c>
      <c r="O55" s="6">
        <v>0</v>
      </c>
      <c r="P55" s="6">
        <v>0</v>
      </c>
      <c r="Q55" s="6">
        <v>0</v>
      </c>
      <c r="R55" s="6">
        <v>171900</v>
      </c>
      <c r="S55" s="88">
        <f t="shared" si="2"/>
        <v>493563.11780821916</v>
      </c>
      <c r="T55" s="11"/>
      <c r="U55" s="88">
        <f t="shared" si="7"/>
        <v>3009351.198245219</v>
      </c>
    </row>
    <row r="56" spans="1:21" x14ac:dyDescent="0.25">
      <c r="A56" s="9" t="s">
        <v>58</v>
      </c>
      <c r="B56" s="83"/>
      <c r="C56" s="10">
        <v>3072000</v>
      </c>
      <c r="D56" s="9" t="s">
        <v>58</v>
      </c>
      <c r="E56" s="85">
        <v>1884187.3682458126</v>
      </c>
      <c r="F56" s="85">
        <v>0</v>
      </c>
      <c r="G56" s="86">
        <f t="shared" si="1"/>
        <v>1884187.3682458126</v>
      </c>
      <c r="H56" s="11">
        <v>3072000</v>
      </c>
      <c r="I56" s="8">
        <v>64155.690410958909</v>
      </c>
      <c r="J56" s="7">
        <v>0</v>
      </c>
      <c r="K56" s="6">
        <v>0</v>
      </c>
      <c r="L56" s="6">
        <v>0</v>
      </c>
      <c r="M56" s="6">
        <v>133226.1</v>
      </c>
      <c r="N56" s="6">
        <v>0</v>
      </c>
      <c r="O56" s="6">
        <v>0</v>
      </c>
      <c r="P56" s="6">
        <v>0</v>
      </c>
      <c r="Q56" s="6">
        <v>0</v>
      </c>
      <c r="R56" s="6">
        <v>70260</v>
      </c>
      <c r="S56" s="88">
        <f t="shared" si="2"/>
        <v>267641.79041095893</v>
      </c>
      <c r="T56" s="11"/>
      <c r="U56" s="88">
        <f t="shared" si="7"/>
        <v>2151829.1586567713</v>
      </c>
    </row>
    <row r="57" spans="1:21" x14ac:dyDescent="0.25">
      <c r="A57" s="9" t="s">
        <v>59</v>
      </c>
      <c r="B57" s="83"/>
      <c r="C57" s="10">
        <v>3072171</v>
      </c>
      <c r="D57" s="9" t="s">
        <v>59</v>
      </c>
      <c r="E57" s="85">
        <v>3470078.1179894293</v>
      </c>
      <c r="F57" s="85">
        <v>0</v>
      </c>
      <c r="G57" s="86">
        <f t="shared" si="1"/>
        <v>3470078.1179894293</v>
      </c>
      <c r="H57" s="11">
        <v>3072171</v>
      </c>
      <c r="I57" s="8">
        <v>62850.013698630137</v>
      </c>
      <c r="J57" s="7">
        <v>0</v>
      </c>
      <c r="K57" s="6">
        <v>0</v>
      </c>
      <c r="L57" s="6">
        <v>0</v>
      </c>
      <c r="M57" s="6">
        <v>273451.8</v>
      </c>
      <c r="N57" s="6">
        <v>0</v>
      </c>
      <c r="O57" s="6">
        <v>0</v>
      </c>
      <c r="P57" s="6">
        <v>0</v>
      </c>
      <c r="Q57" s="6">
        <v>0</v>
      </c>
      <c r="R57" s="6">
        <v>190380</v>
      </c>
      <c r="S57" s="88">
        <f t="shared" si="2"/>
        <v>526681.81369863008</v>
      </c>
      <c r="T57" s="11"/>
      <c r="U57" s="88">
        <f t="shared" si="7"/>
        <v>3996759.9316880591</v>
      </c>
    </row>
    <row r="58" spans="1:21" x14ac:dyDescent="0.25">
      <c r="A58" s="9" t="s">
        <v>60</v>
      </c>
      <c r="B58" s="83"/>
      <c r="C58" s="10">
        <v>3077012</v>
      </c>
      <c r="D58" s="9" t="s">
        <v>60</v>
      </c>
      <c r="E58" s="85">
        <v>0</v>
      </c>
      <c r="F58" s="85">
        <v>950000.00000000012</v>
      </c>
      <c r="G58" s="86">
        <f t="shared" si="1"/>
        <v>950000.00000000012</v>
      </c>
      <c r="H58" s="11">
        <v>3077012</v>
      </c>
      <c r="I58" s="8">
        <v>0</v>
      </c>
      <c r="J58" s="7">
        <v>1458368.5616438359</v>
      </c>
      <c r="K58" s="6">
        <v>0</v>
      </c>
      <c r="L58" s="6">
        <v>0</v>
      </c>
      <c r="M58" s="6">
        <v>0</v>
      </c>
      <c r="N58" s="6">
        <v>0</v>
      </c>
      <c r="O58" s="6">
        <v>0</v>
      </c>
      <c r="P58" s="6">
        <v>0</v>
      </c>
      <c r="Q58" s="6">
        <v>0</v>
      </c>
      <c r="R58" s="6">
        <v>44540</v>
      </c>
      <c r="S58" s="88">
        <f t="shared" si="2"/>
        <v>1502908.5616438359</v>
      </c>
      <c r="T58" s="11"/>
      <c r="U58" s="88">
        <f t="shared" si="7"/>
        <v>2452908.5616438361</v>
      </c>
    </row>
    <row r="59" spans="1:21" x14ac:dyDescent="0.25">
      <c r="A59" s="9" t="s">
        <v>61</v>
      </c>
      <c r="B59" s="83"/>
      <c r="C59" s="10">
        <v>3072153</v>
      </c>
      <c r="D59" s="9" t="s">
        <v>61</v>
      </c>
      <c r="E59" s="85">
        <v>1890497.8608204592</v>
      </c>
      <c r="F59" s="85">
        <v>0</v>
      </c>
      <c r="G59" s="86">
        <f t="shared" si="1"/>
        <v>1890497.8608204592</v>
      </c>
      <c r="H59" s="11">
        <v>3072153</v>
      </c>
      <c r="I59" s="8">
        <v>26718.254794520548</v>
      </c>
      <c r="J59" s="7">
        <v>0</v>
      </c>
      <c r="K59" s="6">
        <v>0</v>
      </c>
      <c r="L59" s="6">
        <v>0</v>
      </c>
      <c r="M59" s="6">
        <v>111104.4</v>
      </c>
      <c r="N59" s="6">
        <v>0</v>
      </c>
      <c r="O59" s="6">
        <v>0</v>
      </c>
      <c r="P59" s="6">
        <v>0</v>
      </c>
      <c r="Q59" s="6">
        <v>0</v>
      </c>
      <c r="R59" s="6">
        <v>208560</v>
      </c>
      <c r="S59" s="88">
        <f t="shared" si="2"/>
        <v>346382.65479452058</v>
      </c>
      <c r="T59" s="11"/>
      <c r="U59" s="88">
        <f t="shared" si="7"/>
        <v>2236880.5156149799</v>
      </c>
    </row>
    <row r="60" spans="1:21" x14ac:dyDescent="0.25">
      <c r="A60" s="9" t="s">
        <v>62</v>
      </c>
      <c r="B60" s="83"/>
      <c r="C60" s="10">
        <v>3072173</v>
      </c>
      <c r="D60" s="9" t="s">
        <v>62</v>
      </c>
      <c r="E60" s="85">
        <v>2732703.2779990174</v>
      </c>
      <c r="F60" s="85">
        <v>0</v>
      </c>
      <c r="G60" s="86">
        <f t="shared" si="1"/>
        <v>2732703.2779990174</v>
      </c>
      <c r="H60" s="11">
        <v>3072173</v>
      </c>
      <c r="I60" s="8">
        <v>90634.260273972599</v>
      </c>
      <c r="J60" s="7">
        <v>0</v>
      </c>
      <c r="K60" s="6">
        <v>0</v>
      </c>
      <c r="L60" s="6">
        <v>0</v>
      </c>
      <c r="M60" s="6">
        <v>200269.5</v>
      </c>
      <c r="N60" s="6">
        <v>0</v>
      </c>
      <c r="O60" s="6">
        <v>0</v>
      </c>
      <c r="P60" s="6">
        <v>0</v>
      </c>
      <c r="Q60" s="6">
        <v>0</v>
      </c>
      <c r="R60" s="6">
        <v>163680</v>
      </c>
      <c r="S60" s="88">
        <f t="shared" si="2"/>
        <v>454583.76027397258</v>
      </c>
      <c r="T60" s="11"/>
      <c r="U60" s="88">
        <f t="shared" si="7"/>
        <v>3187287.0382729899</v>
      </c>
    </row>
    <row r="61" spans="1:21" x14ac:dyDescent="0.25">
      <c r="A61" s="9" t="s">
        <v>63</v>
      </c>
      <c r="B61" s="83"/>
      <c r="C61" s="10">
        <v>3072174</v>
      </c>
      <c r="D61" s="9" t="s">
        <v>63</v>
      </c>
      <c r="E61" s="85">
        <v>2420553.8626718195</v>
      </c>
      <c r="F61" s="85">
        <v>0</v>
      </c>
      <c r="G61" s="86">
        <f t="shared" si="1"/>
        <v>2420553.8626718195</v>
      </c>
      <c r="H61" s="11">
        <v>3072174</v>
      </c>
      <c r="I61" s="8">
        <v>96894.09315068493</v>
      </c>
      <c r="J61" s="7">
        <v>0</v>
      </c>
      <c r="K61" s="6">
        <v>0</v>
      </c>
      <c r="L61" s="6">
        <v>0</v>
      </c>
      <c r="M61" s="6">
        <v>181470.9</v>
      </c>
      <c r="N61" s="6">
        <v>0</v>
      </c>
      <c r="O61" s="6">
        <v>0</v>
      </c>
      <c r="P61" s="6">
        <v>0</v>
      </c>
      <c r="Q61" s="6">
        <v>0</v>
      </c>
      <c r="R61" s="6">
        <v>100200</v>
      </c>
      <c r="S61" s="88">
        <f t="shared" si="2"/>
        <v>378564.99315068492</v>
      </c>
      <c r="T61" s="11"/>
      <c r="U61" s="88">
        <f t="shared" si="7"/>
        <v>2799118.8558225045</v>
      </c>
    </row>
    <row r="62" spans="1:21" x14ac:dyDescent="0.25">
      <c r="A62" s="9" t="s">
        <v>64</v>
      </c>
      <c r="B62" s="83"/>
      <c r="C62" s="10">
        <v>3077010</v>
      </c>
      <c r="D62" s="9" t="s">
        <v>64</v>
      </c>
      <c r="E62" s="85">
        <v>0</v>
      </c>
      <c r="F62" s="85">
        <v>1308333.3333333335</v>
      </c>
      <c r="G62" s="86">
        <f t="shared" si="1"/>
        <v>1308333.3333333335</v>
      </c>
      <c r="H62" s="11">
        <v>3077010</v>
      </c>
      <c r="I62" s="8">
        <v>0</v>
      </c>
      <c r="J62" s="7">
        <v>2523150.7561643827</v>
      </c>
      <c r="K62" s="6">
        <v>0</v>
      </c>
      <c r="L62" s="6">
        <v>214809</v>
      </c>
      <c r="M62" s="6">
        <v>0</v>
      </c>
      <c r="N62" s="6">
        <v>0</v>
      </c>
      <c r="O62" s="6">
        <v>0</v>
      </c>
      <c r="P62" s="6">
        <v>0</v>
      </c>
      <c r="Q62" s="6">
        <v>0</v>
      </c>
      <c r="R62" s="6">
        <v>62040</v>
      </c>
      <c r="S62" s="88">
        <f t="shared" si="2"/>
        <v>2799999.7561643827</v>
      </c>
      <c r="T62" s="11"/>
      <c r="U62" s="88">
        <f t="shared" si="7"/>
        <v>4108333.0894977162</v>
      </c>
    </row>
    <row r="63" spans="1:21" x14ac:dyDescent="0.25">
      <c r="A63" s="9" t="s">
        <v>65</v>
      </c>
      <c r="B63" s="83"/>
      <c r="C63" s="10">
        <v>3071000</v>
      </c>
      <c r="D63" s="9" t="s">
        <v>65</v>
      </c>
      <c r="E63" s="85">
        <v>0</v>
      </c>
      <c r="F63" s="85">
        <v>0</v>
      </c>
      <c r="G63" s="86">
        <f t="shared" si="1"/>
        <v>0</v>
      </c>
      <c r="H63" s="11">
        <v>3071000</v>
      </c>
      <c r="I63" s="8">
        <v>0</v>
      </c>
      <c r="J63" s="7">
        <v>0</v>
      </c>
      <c r="K63" s="6">
        <v>0</v>
      </c>
      <c r="L63" s="6">
        <v>0</v>
      </c>
      <c r="M63" s="6">
        <v>358056.89999999997</v>
      </c>
      <c r="N63" s="6">
        <v>0</v>
      </c>
      <c r="O63" s="6">
        <v>0</v>
      </c>
      <c r="P63" s="6">
        <v>0</v>
      </c>
      <c r="Q63" s="6">
        <v>0</v>
      </c>
      <c r="R63" s="6">
        <v>0</v>
      </c>
      <c r="S63" s="88">
        <f t="shared" si="2"/>
        <v>358056.89999999997</v>
      </c>
      <c r="T63" s="11"/>
      <c r="U63" s="88">
        <f t="shared" si="7"/>
        <v>358056.89999999997</v>
      </c>
    </row>
    <row r="64" spans="1:21" x14ac:dyDescent="0.25">
      <c r="A64" s="9" t="s">
        <v>66</v>
      </c>
      <c r="B64" s="83"/>
      <c r="C64" s="10">
        <v>3072076</v>
      </c>
      <c r="D64" s="9" t="s">
        <v>66</v>
      </c>
      <c r="E64" s="85">
        <v>1659777.7218717718</v>
      </c>
      <c r="F64" s="85">
        <v>0</v>
      </c>
      <c r="G64" s="86">
        <f t="shared" si="1"/>
        <v>1659777.7218717718</v>
      </c>
      <c r="H64" s="11">
        <v>3072076</v>
      </c>
      <c r="I64" s="8">
        <v>87646.564383561636</v>
      </c>
      <c r="J64" s="7">
        <v>0</v>
      </c>
      <c r="K64" s="6">
        <v>0</v>
      </c>
      <c r="L64" s="6">
        <v>0</v>
      </c>
      <c r="M64" s="6">
        <v>118132.5</v>
      </c>
      <c r="N64" s="6">
        <v>30060</v>
      </c>
      <c r="O64" s="6">
        <v>0</v>
      </c>
      <c r="P64" s="6">
        <v>0</v>
      </c>
      <c r="Q64" s="6">
        <v>0</v>
      </c>
      <c r="R64" s="6">
        <v>121740</v>
      </c>
      <c r="S64" s="88">
        <f t="shared" si="2"/>
        <v>357579.06438356161</v>
      </c>
      <c r="T64" s="11"/>
      <c r="U64" s="88">
        <f t="shared" si="7"/>
        <v>2017356.7862553336</v>
      </c>
    </row>
    <row r="65" spans="1:21" x14ac:dyDescent="0.25">
      <c r="A65" s="9" t="s">
        <v>67</v>
      </c>
      <c r="B65" s="83"/>
      <c r="C65" s="10">
        <v>3072182</v>
      </c>
      <c r="D65" s="9" t="s">
        <v>67</v>
      </c>
      <c r="E65" s="85">
        <v>2567769.3652516752</v>
      </c>
      <c r="F65" s="85">
        <v>0</v>
      </c>
      <c r="G65" s="86">
        <f t="shared" si="1"/>
        <v>2567769.3652516752</v>
      </c>
      <c r="H65" s="11">
        <v>3072182</v>
      </c>
      <c r="I65" s="8">
        <v>55726.2904109589</v>
      </c>
      <c r="J65" s="7">
        <v>0</v>
      </c>
      <c r="K65" s="6">
        <v>0</v>
      </c>
      <c r="L65" s="6">
        <v>0</v>
      </c>
      <c r="M65" s="6">
        <v>133790.39999999999</v>
      </c>
      <c r="N65" s="6">
        <v>0</v>
      </c>
      <c r="O65" s="6">
        <v>0</v>
      </c>
      <c r="P65" s="6">
        <v>0</v>
      </c>
      <c r="Q65" s="6">
        <v>0</v>
      </c>
      <c r="R65" s="6">
        <v>142180</v>
      </c>
      <c r="S65" s="88">
        <f t="shared" si="2"/>
        <v>331696.69041095889</v>
      </c>
      <c r="T65" s="11"/>
      <c r="U65" s="88">
        <f t="shared" si="7"/>
        <v>2899466.0556626343</v>
      </c>
    </row>
    <row r="66" spans="1:21" x14ac:dyDescent="0.25">
      <c r="A66" s="9" t="s">
        <v>68</v>
      </c>
      <c r="B66" s="83"/>
      <c r="C66" s="10">
        <v>3073500</v>
      </c>
      <c r="D66" s="9" t="s">
        <v>68</v>
      </c>
      <c r="E66" s="85">
        <v>1602719.5456541642</v>
      </c>
      <c r="F66" s="85">
        <v>0</v>
      </c>
      <c r="G66" s="86">
        <f t="shared" si="1"/>
        <v>1602719.5456541642</v>
      </c>
      <c r="H66" s="11">
        <v>3073500</v>
      </c>
      <c r="I66" s="8">
        <v>76423.791780821921</v>
      </c>
      <c r="J66" s="7">
        <v>0</v>
      </c>
      <c r="K66" s="6">
        <v>0</v>
      </c>
      <c r="L66" s="6">
        <v>0</v>
      </c>
      <c r="M66" s="6">
        <v>109445.69999999998</v>
      </c>
      <c r="N66" s="6">
        <v>0</v>
      </c>
      <c r="O66" s="6">
        <v>0</v>
      </c>
      <c r="P66" s="6">
        <v>0</v>
      </c>
      <c r="Q66" s="6">
        <v>0</v>
      </c>
      <c r="R66" s="6">
        <v>36960</v>
      </c>
      <c r="S66" s="88">
        <f t="shared" si="2"/>
        <v>222829.4917808219</v>
      </c>
      <c r="T66" s="11"/>
      <c r="U66" s="88">
        <f t="shared" si="7"/>
        <v>1825549.0374349861</v>
      </c>
    </row>
    <row r="67" spans="1:21" x14ac:dyDescent="0.25">
      <c r="A67" s="9" t="s">
        <v>69</v>
      </c>
      <c r="B67" s="83"/>
      <c r="C67" s="10">
        <v>3073512</v>
      </c>
      <c r="D67" s="9" t="s">
        <v>69</v>
      </c>
      <c r="E67" s="85">
        <v>1832253.1641144846</v>
      </c>
      <c r="F67" s="85">
        <v>0</v>
      </c>
      <c r="G67" s="86">
        <f t="shared" si="1"/>
        <v>1832253.1641144846</v>
      </c>
      <c r="H67" s="11">
        <v>3073512</v>
      </c>
      <c r="I67" s="8">
        <v>5603.9999999999991</v>
      </c>
      <c r="J67" s="7">
        <v>0</v>
      </c>
      <c r="K67" s="6">
        <v>0</v>
      </c>
      <c r="L67" s="6">
        <v>0</v>
      </c>
      <c r="M67" s="6">
        <v>129845.99999999999</v>
      </c>
      <c r="N67" s="6">
        <v>0</v>
      </c>
      <c r="O67" s="6">
        <v>0</v>
      </c>
      <c r="P67" s="6">
        <v>0</v>
      </c>
      <c r="Q67" s="6">
        <v>0</v>
      </c>
      <c r="R67" s="6">
        <v>109560</v>
      </c>
      <c r="S67" s="88">
        <f t="shared" si="2"/>
        <v>245009.99999999997</v>
      </c>
      <c r="T67" s="11"/>
      <c r="U67" s="88">
        <f t="shared" si="7"/>
        <v>2077263.1641144846</v>
      </c>
    </row>
    <row r="68" spans="1:21" x14ac:dyDescent="0.25">
      <c r="A68" s="9" t="s">
        <v>70</v>
      </c>
      <c r="B68" s="83"/>
      <c r="C68" s="10">
        <v>3072046</v>
      </c>
      <c r="D68" s="9" t="s">
        <v>70</v>
      </c>
      <c r="E68" s="85">
        <v>2527046.0846061092</v>
      </c>
      <c r="F68" s="85">
        <v>0</v>
      </c>
      <c r="G68" s="86">
        <f t="shared" si="1"/>
        <v>2527046.0846061092</v>
      </c>
      <c r="H68" s="11">
        <v>3072046</v>
      </c>
      <c r="I68" s="8">
        <v>215750.32328767126</v>
      </c>
      <c r="J68" s="7">
        <v>0</v>
      </c>
      <c r="K68" s="6">
        <v>0</v>
      </c>
      <c r="L68" s="6">
        <v>0</v>
      </c>
      <c r="M68" s="6">
        <v>211122.3</v>
      </c>
      <c r="N68" s="6">
        <v>0</v>
      </c>
      <c r="O68" s="6">
        <v>0</v>
      </c>
      <c r="P68" s="6">
        <v>0</v>
      </c>
      <c r="Q68" s="6">
        <v>0</v>
      </c>
      <c r="R68" s="6">
        <v>111820</v>
      </c>
      <c r="S68" s="88">
        <f t="shared" si="2"/>
        <v>538692.62328767125</v>
      </c>
      <c r="T68" s="11"/>
      <c r="U68" s="88">
        <f t="shared" si="7"/>
        <v>3065738.7078937804</v>
      </c>
    </row>
    <row r="69" spans="1:21" x14ac:dyDescent="0.25">
      <c r="A69" s="9" t="s">
        <v>71</v>
      </c>
      <c r="B69" s="83"/>
      <c r="C69" s="10">
        <v>3072115</v>
      </c>
      <c r="D69" s="9" t="s">
        <v>71</v>
      </c>
      <c r="E69" s="85">
        <v>1863040.9890967237</v>
      </c>
      <c r="F69" s="85">
        <v>0</v>
      </c>
      <c r="G69" s="86">
        <f t="shared" si="1"/>
        <v>1863040.9890967237</v>
      </c>
      <c r="H69" s="11">
        <v>3072115</v>
      </c>
      <c r="I69" s="8">
        <v>48725.052054794527</v>
      </c>
      <c r="J69" s="7">
        <v>0</v>
      </c>
      <c r="K69" s="6">
        <v>0</v>
      </c>
      <c r="L69" s="6">
        <v>0</v>
      </c>
      <c r="M69" s="6">
        <v>0</v>
      </c>
      <c r="N69" s="6">
        <v>0</v>
      </c>
      <c r="O69" s="6">
        <v>0</v>
      </c>
      <c r="P69" s="6">
        <v>0</v>
      </c>
      <c r="Q69" s="6">
        <v>0</v>
      </c>
      <c r="R69" s="6">
        <v>109560</v>
      </c>
      <c r="S69" s="88">
        <f t="shared" si="2"/>
        <v>158285.05205479453</v>
      </c>
      <c r="T69" s="11"/>
      <c r="U69" s="88">
        <f t="shared" si="7"/>
        <v>2021326.0411515182</v>
      </c>
    </row>
    <row r="70" spans="1:21" x14ac:dyDescent="0.25">
      <c r="A70" s="9" t="s">
        <v>72</v>
      </c>
      <c r="B70" s="83"/>
      <c r="C70" s="10">
        <v>3075404</v>
      </c>
      <c r="D70" s="9" t="s">
        <v>72</v>
      </c>
      <c r="E70" s="85">
        <v>4118783.3120257277</v>
      </c>
      <c r="F70" s="85">
        <v>0</v>
      </c>
      <c r="G70" s="86">
        <f t="shared" si="1"/>
        <v>4118783.3120257277</v>
      </c>
      <c r="H70" s="11">
        <v>3075404</v>
      </c>
      <c r="I70" s="8">
        <v>40986.120547945211</v>
      </c>
      <c r="J70" s="7">
        <v>0</v>
      </c>
      <c r="K70" s="6">
        <v>0</v>
      </c>
      <c r="L70" s="6">
        <v>0</v>
      </c>
      <c r="M70" s="6">
        <v>0</v>
      </c>
      <c r="N70" s="6">
        <v>0</v>
      </c>
      <c r="O70" s="6">
        <v>233050</v>
      </c>
      <c r="P70" s="6">
        <v>5498</v>
      </c>
      <c r="Q70" s="6">
        <v>0</v>
      </c>
      <c r="R70" s="6">
        <v>257125</v>
      </c>
      <c r="S70" s="88">
        <f t="shared" si="2"/>
        <v>536659.12054794515</v>
      </c>
      <c r="T70" s="11"/>
      <c r="U70" s="88">
        <f t="shared" si="7"/>
        <v>4655442.4325736724</v>
      </c>
    </row>
    <row r="71" spans="1:21" x14ac:dyDescent="0.25">
      <c r="A71" s="9" t="s">
        <v>73</v>
      </c>
      <c r="B71" s="83"/>
      <c r="C71" s="10">
        <v>3072175</v>
      </c>
      <c r="D71" s="9" t="s">
        <v>73</v>
      </c>
      <c r="E71" s="85">
        <v>2018891.65912</v>
      </c>
      <c r="F71" s="85">
        <v>0</v>
      </c>
      <c r="G71" s="86">
        <f t="shared" si="1"/>
        <v>2018891.65912</v>
      </c>
      <c r="H71" s="11">
        <v>3072175</v>
      </c>
      <c r="I71" s="8">
        <v>127013.88767123288</v>
      </c>
      <c r="J71" s="7">
        <v>0</v>
      </c>
      <c r="K71" s="6">
        <v>0</v>
      </c>
      <c r="L71" s="6">
        <v>0</v>
      </c>
      <c r="M71" s="6">
        <v>132485.1</v>
      </c>
      <c r="N71" s="6">
        <v>0</v>
      </c>
      <c r="O71" s="6">
        <v>0</v>
      </c>
      <c r="P71" s="6">
        <v>0</v>
      </c>
      <c r="Q71" s="6">
        <v>0</v>
      </c>
      <c r="R71" s="6">
        <v>135240</v>
      </c>
      <c r="S71" s="88">
        <f t="shared" si="2"/>
        <v>394738.9876712329</v>
      </c>
      <c r="T71" s="11"/>
      <c r="U71" s="88">
        <f t="shared" si="7"/>
        <v>2413630.6467912327</v>
      </c>
    </row>
    <row r="72" spans="1:21" x14ac:dyDescent="0.25">
      <c r="A72" s="9" t="s">
        <v>74</v>
      </c>
      <c r="B72" s="83"/>
      <c r="C72" s="10">
        <v>3072033</v>
      </c>
      <c r="D72" s="9" t="s">
        <v>74</v>
      </c>
      <c r="E72" s="85">
        <v>1682435.3833790231</v>
      </c>
      <c r="F72" s="85">
        <v>0</v>
      </c>
      <c r="G72" s="86">
        <f t="shared" si="1"/>
        <v>1682435.3833790231</v>
      </c>
      <c r="H72" s="11">
        <v>3072033</v>
      </c>
      <c r="I72" s="8">
        <v>124222.79726027396</v>
      </c>
      <c r="J72" s="7">
        <v>0</v>
      </c>
      <c r="K72" s="6">
        <v>0</v>
      </c>
      <c r="L72" s="6">
        <v>0</v>
      </c>
      <c r="M72" s="6">
        <v>126169.5</v>
      </c>
      <c r="N72" s="6">
        <v>0</v>
      </c>
      <c r="O72" s="6">
        <v>0</v>
      </c>
      <c r="P72" s="6">
        <v>0</v>
      </c>
      <c r="Q72" s="6">
        <v>0</v>
      </c>
      <c r="R72" s="6">
        <v>130940</v>
      </c>
      <c r="S72" s="88">
        <f t="shared" si="2"/>
        <v>381332.29726027395</v>
      </c>
      <c r="T72" s="11"/>
      <c r="U72" s="88">
        <f t="shared" si="7"/>
        <v>2063767.680639297</v>
      </c>
    </row>
    <row r="73" spans="1:21" x14ac:dyDescent="0.25">
      <c r="A73" s="9" t="s">
        <v>75</v>
      </c>
      <c r="B73" s="83"/>
      <c r="C73" s="10">
        <v>3073503</v>
      </c>
      <c r="D73" s="9" t="s">
        <v>75</v>
      </c>
      <c r="E73" s="85">
        <v>1722932.1333520736</v>
      </c>
      <c r="F73" s="85">
        <v>0</v>
      </c>
      <c r="G73" s="86">
        <f t="shared" si="1"/>
        <v>1722932.1333520736</v>
      </c>
      <c r="H73" s="11">
        <v>3073503</v>
      </c>
      <c r="I73" s="8">
        <v>26464.194520547942</v>
      </c>
      <c r="J73" s="7">
        <v>0</v>
      </c>
      <c r="K73" s="6">
        <v>0</v>
      </c>
      <c r="L73" s="6">
        <v>0</v>
      </c>
      <c r="M73" s="6">
        <v>136309.79999999999</v>
      </c>
      <c r="N73" s="6">
        <v>0</v>
      </c>
      <c r="O73" s="6">
        <v>0</v>
      </c>
      <c r="P73" s="6">
        <v>0</v>
      </c>
      <c r="Q73" s="6">
        <v>0</v>
      </c>
      <c r="R73" s="6">
        <v>58380</v>
      </c>
      <c r="S73" s="88">
        <f t="shared" si="2"/>
        <v>221153.99452054792</v>
      </c>
      <c r="T73" s="11"/>
      <c r="U73" s="88">
        <f t="shared" si="7"/>
        <v>1944086.1278726216</v>
      </c>
    </row>
    <row r="74" spans="1:21" x14ac:dyDescent="0.25">
      <c r="A74" s="9" t="s">
        <v>76</v>
      </c>
      <c r="B74" s="83"/>
      <c r="C74" s="10">
        <v>3072176</v>
      </c>
      <c r="D74" s="9" t="s">
        <v>76</v>
      </c>
      <c r="E74" s="85">
        <v>1914545.8740017668</v>
      </c>
      <c r="F74" s="85">
        <v>0</v>
      </c>
      <c r="G74" s="86">
        <f t="shared" si="1"/>
        <v>1914545.8740017668</v>
      </c>
      <c r="H74" s="11">
        <v>3072176</v>
      </c>
      <c r="I74" s="8">
        <v>38097.591780821916</v>
      </c>
      <c r="J74" s="7">
        <v>0</v>
      </c>
      <c r="K74" s="6">
        <v>0</v>
      </c>
      <c r="L74" s="6">
        <v>0</v>
      </c>
      <c r="M74" s="6">
        <v>126169.49999999999</v>
      </c>
      <c r="N74" s="6">
        <v>0</v>
      </c>
      <c r="O74" s="6">
        <v>0</v>
      </c>
      <c r="P74" s="6">
        <v>0</v>
      </c>
      <c r="Q74" s="6">
        <v>0</v>
      </c>
      <c r="R74" s="6">
        <v>141240</v>
      </c>
      <c r="S74" s="88">
        <f t="shared" si="2"/>
        <v>305507.09178082191</v>
      </c>
      <c r="T74" s="11"/>
      <c r="U74" s="88">
        <f t="shared" si="7"/>
        <v>2220052.9657825888</v>
      </c>
    </row>
    <row r="75" spans="1:21" x14ac:dyDescent="0.25">
      <c r="A75" s="9" t="s">
        <v>77</v>
      </c>
      <c r="B75" s="83"/>
      <c r="C75" s="10">
        <v>3073511</v>
      </c>
      <c r="D75" s="9" t="s">
        <v>77</v>
      </c>
      <c r="E75" s="85">
        <v>1118351.2336069681</v>
      </c>
      <c r="F75" s="85">
        <v>0</v>
      </c>
      <c r="G75" s="86">
        <f t="shared" si="1"/>
        <v>1118351.2336069681</v>
      </c>
      <c r="H75" s="11">
        <v>3073511</v>
      </c>
      <c r="I75" s="8">
        <v>49686.89589041096</v>
      </c>
      <c r="J75" s="7">
        <v>0</v>
      </c>
      <c r="K75" s="6">
        <v>0</v>
      </c>
      <c r="L75" s="6">
        <v>0</v>
      </c>
      <c r="M75" s="6">
        <v>135152.69999999998</v>
      </c>
      <c r="N75" s="6">
        <v>0</v>
      </c>
      <c r="O75" s="6">
        <v>0</v>
      </c>
      <c r="P75" s="6">
        <v>0</v>
      </c>
      <c r="Q75" s="6">
        <v>0</v>
      </c>
      <c r="R75" s="6">
        <v>121740</v>
      </c>
      <c r="S75" s="88">
        <f t="shared" si="2"/>
        <v>306579.59589041094</v>
      </c>
      <c r="T75" s="11"/>
      <c r="U75" s="88">
        <f t="shared" si="7"/>
        <v>1424930.829497379</v>
      </c>
    </row>
    <row r="76" spans="1:21" x14ac:dyDescent="0.25">
      <c r="A76" s="9" t="s">
        <v>78</v>
      </c>
      <c r="B76" s="83"/>
      <c r="C76" s="10">
        <v>3071104</v>
      </c>
      <c r="D76" s="9" t="s">
        <v>78</v>
      </c>
      <c r="E76" s="85">
        <v>0</v>
      </c>
      <c r="F76" s="85">
        <v>0</v>
      </c>
      <c r="G76" s="86">
        <f t="shared" si="1"/>
        <v>0</v>
      </c>
      <c r="H76" s="11">
        <v>3071104</v>
      </c>
      <c r="I76" s="8">
        <v>0</v>
      </c>
      <c r="J76" s="7">
        <v>0</v>
      </c>
      <c r="K76" s="6">
        <v>0</v>
      </c>
      <c r="L76" s="6">
        <v>0</v>
      </c>
      <c r="M76" s="6">
        <v>0</v>
      </c>
      <c r="N76" s="6">
        <v>0</v>
      </c>
      <c r="O76" s="6">
        <v>0</v>
      </c>
      <c r="P76" s="6">
        <v>0</v>
      </c>
      <c r="Q76" s="6">
        <v>0</v>
      </c>
      <c r="R76" s="6">
        <v>0</v>
      </c>
      <c r="S76" s="88">
        <f t="shared" si="2"/>
        <v>0</v>
      </c>
      <c r="T76" s="11"/>
      <c r="U76" s="88">
        <f t="shared" si="7"/>
        <v>0</v>
      </c>
    </row>
    <row r="77" spans="1:21" x14ac:dyDescent="0.25">
      <c r="A77" s="9" t="s">
        <v>79</v>
      </c>
      <c r="B77" s="83"/>
      <c r="C77" s="10">
        <v>3072121</v>
      </c>
      <c r="D77" s="9" t="s">
        <v>79</v>
      </c>
      <c r="E77" s="85">
        <v>2960360.2271011383</v>
      </c>
      <c r="F77" s="85">
        <v>0</v>
      </c>
      <c r="G77" s="86">
        <f t="shared" si="1"/>
        <v>2960360.2271011383</v>
      </c>
      <c r="H77" s="11">
        <v>3072121</v>
      </c>
      <c r="I77" s="8">
        <v>94313.134246575341</v>
      </c>
      <c r="J77" s="7">
        <v>0</v>
      </c>
      <c r="K77" s="6">
        <v>0</v>
      </c>
      <c r="L77" s="6">
        <v>0</v>
      </c>
      <c r="M77" s="6">
        <v>133522.5</v>
      </c>
      <c r="N77" s="6">
        <v>0</v>
      </c>
      <c r="O77" s="6">
        <v>0</v>
      </c>
      <c r="P77" s="6">
        <v>0</v>
      </c>
      <c r="Q77" s="6">
        <v>0</v>
      </c>
      <c r="R77" s="6">
        <v>257360</v>
      </c>
      <c r="S77" s="88">
        <f t="shared" si="2"/>
        <v>485195.63424657536</v>
      </c>
      <c r="T77" s="11"/>
      <c r="U77" s="88">
        <f t="shared" si="7"/>
        <v>3445555.8613477135</v>
      </c>
    </row>
    <row r="78" spans="1:21" x14ac:dyDescent="0.25">
      <c r="A78" s="9" t="s">
        <v>80</v>
      </c>
      <c r="B78" s="83"/>
      <c r="C78" s="10">
        <v>3072125</v>
      </c>
      <c r="D78" s="9" t="s">
        <v>80</v>
      </c>
      <c r="E78" s="85">
        <v>2434488.2030730806</v>
      </c>
      <c r="F78" s="85">
        <v>126000</v>
      </c>
      <c r="G78" s="86">
        <f t="shared" si="1"/>
        <v>2560488.2030730806</v>
      </c>
      <c r="H78" s="11">
        <v>3072125</v>
      </c>
      <c r="I78" s="8">
        <v>19716.504109589041</v>
      </c>
      <c r="J78" s="7">
        <v>144678.6684931507</v>
      </c>
      <c r="K78" s="6">
        <v>0</v>
      </c>
      <c r="L78" s="6">
        <v>0</v>
      </c>
      <c r="M78" s="6">
        <v>136458</v>
      </c>
      <c r="N78" s="6">
        <v>0</v>
      </c>
      <c r="O78" s="6">
        <v>0</v>
      </c>
      <c r="P78" s="6">
        <v>0</v>
      </c>
      <c r="Q78" s="6">
        <v>0</v>
      </c>
      <c r="R78" s="6">
        <v>208220</v>
      </c>
      <c r="S78" s="88">
        <f t="shared" si="2"/>
        <v>509073.17260273977</v>
      </c>
      <c r="T78" s="11"/>
      <c r="U78" s="88">
        <f t="shared" si="7"/>
        <v>3069561.3756758203</v>
      </c>
    </row>
    <row r="79" spans="1:21" x14ac:dyDescent="0.25">
      <c r="A79" s="9" t="s">
        <v>81</v>
      </c>
      <c r="B79" s="83"/>
      <c r="C79" s="10">
        <v>3072154</v>
      </c>
      <c r="D79" s="9" t="s">
        <v>81</v>
      </c>
      <c r="E79" s="85">
        <v>1780549.182704</v>
      </c>
      <c r="F79" s="85">
        <v>0</v>
      </c>
      <c r="G79" s="86">
        <f t="shared" si="1"/>
        <v>1780549.182704</v>
      </c>
      <c r="H79" s="11">
        <v>3072154</v>
      </c>
      <c r="I79" s="8">
        <v>86932.687671232881</v>
      </c>
      <c r="J79" s="7">
        <v>0</v>
      </c>
      <c r="K79" s="6">
        <v>0</v>
      </c>
      <c r="L79" s="6">
        <v>0</v>
      </c>
      <c r="M79" s="6">
        <v>106686.89999999998</v>
      </c>
      <c r="N79" s="6">
        <v>0</v>
      </c>
      <c r="O79" s="6">
        <v>0</v>
      </c>
      <c r="P79" s="6">
        <v>0</v>
      </c>
      <c r="Q79" s="6">
        <v>0</v>
      </c>
      <c r="R79" s="6">
        <v>164280</v>
      </c>
      <c r="S79" s="88">
        <f t="shared" si="2"/>
        <v>357899.58767123288</v>
      </c>
      <c r="T79" s="11"/>
      <c r="U79" s="88">
        <f t="shared" si="7"/>
        <v>2138448.7703752331</v>
      </c>
    </row>
    <row r="80" spans="1:21" x14ac:dyDescent="0.25">
      <c r="A80" s="9" t="s">
        <v>82</v>
      </c>
      <c r="B80" s="83"/>
      <c r="C80" s="10">
        <v>3077013</v>
      </c>
      <c r="D80" s="9" t="s">
        <v>82</v>
      </c>
      <c r="E80" s="85">
        <v>0</v>
      </c>
      <c r="F80" s="85">
        <v>1215000</v>
      </c>
      <c r="G80" s="86">
        <f t="shared" ref="G80:G109" si="8">SUM(E80:F80)</f>
        <v>1215000</v>
      </c>
      <c r="H80" s="11">
        <v>3077013</v>
      </c>
      <c r="I80" s="8">
        <v>0</v>
      </c>
      <c r="J80" s="7">
        <v>2144541.3068493153</v>
      </c>
      <c r="K80" s="6">
        <v>0</v>
      </c>
      <c r="L80" s="6">
        <v>0</v>
      </c>
      <c r="M80" s="6">
        <v>0</v>
      </c>
      <c r="N80" s="6">
        <v>0</v>
      </c>
      <c r="O80" s="6">
        <v>0</v>
      </c>
      <c r="P80" s="6">
        <v>0</v>
      </c>
      <c r="Q80" s="6">
        <v>0</v>
      </c>
      <c r="R80" s="6">
        <v>48345</v>
      </c>
      <c r="S80" s="88">
        <f t="shared" ref="S80:S109" si="9">SUM(I80:R80)</f>
        <v>2192886.3068493153</v>
      </c>
      <c r="T80" s="11"/>
      <c r="U80" s="88">
        <f t="shared" ref="U80:U109" si="10">SUM(G80,S80)</f>
        <v>3407886.3068493153</v>
      </c>
    </row>
    <row r="81" spans="1:21" x14ac:dyDescent="0.25">
      <c r="A81" s="9" t="s">
        <v>83</v>
      </c>
      <c r="B81" s="83"/>
      <c r="C81" s="10">
        <v>3077014</v>
      </c>
      <c r="D81" s="9" t="s">
        <v>83</v>
      </c>
      <c r="E81" s="85">
        <v>0</v>
      </c>
      <c r="F81" s="85">
        <v>990000</v>
      </c>
      <c r="G81" s="86">
        <f t="shared" si="8"/>
        <v>990000</v>
      </c>
      <c r="H81" s="11">
        <v>3077014</v>
      </c>
      <c r="I81" s="8">
        <v>0</v>
      </c>
      <c r="J81" s="7">
        <v>2607646.7753424682</v>
      </c>
      <c r="K81" s="6">
        <v>0</v>
      </c>
      <c r="L81" s="6">
        <v>0</v>
      </c>
      <c r="M81" s="6">
        <v>0</v>
      </c>
      <c r="N81" s="6">
        <v>0</v>
      </c>
      <c r="O81" s="6">
        <v>0</v>
      </c>
      <c r="P81" s="6">
        <v>0</v>
      </c>
      <c r="Q81" s="6">
        <v>0</v>
      </c>
      <c r="R81" s="6">
        <v>23375</v>
      </c>
      <c r="S81" s="88">
        <f t="shared" si="9"/>
        <v>2631021.7753424682</v>
      </c>
      <c r="T81" s="11"/>
      <c r="U81" s="88">
        <f t="shared" si="10"/>
        <v>3621021.7753424682</v>
      </c>
    </row>
    <row r="82" spans="1:21" x14ac:dyDescent="0.25">
      <c r="A82" s="9" t="s">
        <v>84</v>
      </c>
      <c r="B82" s="83"/>
      <c r="C82" s="10">
        <v>3073505</v>
      </c>
      <c r="D82" s="9" t="s">
        <v>84</v>
      </c>
      <c r="E82" s="85">
        <v>1011347.0524480001</v>
      </c>
      <c r="F82" s="85">
        <v>0</v>
      </c>
      <c r="G82" s="86">
        <f t="shared" si="8"/>
        <v>1011347.0524480001</v>
      </c>
      <c r="H82" s="11">
        <v>3073505</v>
      </c>
      <c r="I82" s="8">
        <v>12269.654794520546</v>
      </c>
      <c r="J82" s="7">
        <v>0</v>
      </c>
      <c r="K82" s="6">
        <v>0</v>
      </c>
      <c r="L82" s="6">
        <v>0</v>
      </c>
      <c r="M82" s="6">
        <v>100371.29999999999</v>
      </c>
      <c r="N82" s="6">
        <v>0</v>
      </c>
      <c r="O82" s="6">
        <v>0</v>
      </c>
      <c r="P82" s="6">
        <v>0</v>
      </c>
      <c r="Q82" s="6">
        <v>0</v>
      </c>
      <c r="R82" s="6">
        <v>47520</v>
      </c>
      <c r="S82" s="88">
        <f t="shared" si="9"/>
        <v>160160.95479452054</v>
      </c>
      <c r="T82" s="11"/>
      <c r="U82" s="88">
        <f t="shared" si="10"/>
        <v>1171508.0072425206</v>
      </c>
    </row>
    <row r="83" spans="1:21" x14ac:dyDescent="0.25">
      <c r="A83" s="9" t="s">
        <v>85</v>
      </c>
      <c r="B83" s="83"/>
      <c r="C83" s="10">
        <v>3073506</v>
      </c>
      <c r="D83" s="9" t="s">
        <v>85</v>
      </c>
      <c r="E83" s="85">
        <v>2224305.5016334294</v>
      </c>
      <c r="F83" s="85">
        <v>0</v>
      </c>
      <c r="G83" s="86">
        <f t="shared" si="8"/>
        <v>2224305.5016334294</v>
      </c>
      <c r="H83" s="11">
        <v>3073506</v>
      </c>
      <c r="I83" s="8">
        <v>83849.623698630137</v>
      </c>
      <c r="J83" s="7">
        <v>0</v>
      </c>
      <c r="K83" s="6">
        <v>0</v>
      </c>
      <c r="L83" s="6">
        <v>0</v>
      </c>
      <c r="M83" s="6">
        <v>71460.89999999998</v>
      </c>
      <c r="N83" s="6">
        <v>0</v>
      </c>
      <c r="O83" s="6">
        <v>0</v>
      </c>
      <c r="P83" s="6">
        <v>0</v>
      </c>
      <c r="Q83" s="6">
        <v>0</v>
      </c>
      <c r="R83" s="6">
        <v>83160</v>
      </c>
      <c r="S83" s="88">
        <f t="shared" si="9"/>
        <v>238470.5236986301</v>
      </c>
      <c r="T83" s="11"/>
      <c r="U83" s="88">
        <f t="shared" si="10"/>
        <v>2462776.0253320597</v>
      </c>
    </row>
    <row r="84" spans="1:21" x14ac:dyDescent="0.25">
      <c r="A84" s="9" t="s">
        <v>86</v>
      </c>
      <c r="B84" s="83"/>
      <c r="C84" s="10">
        <v>3073504</v>
      </c>
      <c r="D84" s="9" t="s">
        <v>86</v>
      </c>
      <c r="E84" s="85">
        <v>1636567.9396154294</v>
      </c>
      <c r="F84" s="85">
        <v>0</v>
      </c>
      <c r="G84" s="86">
        <f t="shared" si="8"/>
        <v>1636567.9396154294</v>
      </c>
      <c r="H84" s="11">
        <v>3073504</v>
      </c>
      <c r="I84" s="8">
        <v>22002.191780821919</v>
      </c>
      <c r="J84" s="7">
        <v>0</v>
      </c>
      <c r="K84" s="6">
        <v>0</v>
      </c>
      <c r="L84" s="6">
        <v>0</v>
      </c>
      <c r="M84" s="6">
        <v>109297.49999999999</v>
      </c>
      <c r="N84" s="6">
        <v>0</v>
      </c>
      <c r="O84" s="6">
        <v>0</v>
      </c>
      <c r="P84" s="6">
        <v>0</v>
      </c>
      <c r="Q84" s="6">
        <v>0</v>
      </c>
      <c r="R84" s="6">
        <v>34320</v>
      </c>
      <c r="S84" s="88">
        <f t="shared" si="9"/>
        <v>165619.69178082192</v>
      </c>
      <c r="T84" s="11"/>
      <c r="U84" s="88">
        <f t="shared" si="10"/>
        <v>1802187.6313962513</v>
      </c>
    </row>
    <row r="85" spans="1:21" x14ac:dyDescent="0.25">
      <c r="A85" s="9" t="s">
        <v>87</v>
      </c>
      <c r="B85" s="83"/>
      <c r="C85" s="10">
        <v>3072058</v>
      </c>
      <c r="D85" s="9" t="s">
        <v>87</v>
      </c>
      <c r="E85" s="85">
        <v>2027788.4564212023</v>
      </c>
      <c r="F85" s="85">
        <v>150000</v>
      </c>
      <c r="G85" s="86">
        <f t="shared" si="8"/>
        <v>2177788.456421202</v>
      </c>
      <c r="H85" s="11">
        <v>3072058</v>
      </c>
      <c r="I85" s="8">
        <v>123217.74246575341</v>
      </c>
      <c r="J85" s="7">
        <v>116460.36986301369</v>
      </c>
      <c r="K85" s="6">
        <v>0</v>
      </c>
      <c r="L85" s="6">
        <v>53000</v>
      </c>
      <c r="M85" s="6">
        <v>162461.4</v>
      </c>
      <c r="N85" s="6">
        <v>0</v>
      </c>
      <c r="O85" s="6">
        <v>0</v>
      </c>
      <c r="P85" s="6">
        <v>0</v>
      </c>
      <c r="Q85" s="6">
        <v>0</v>
      </c>
      <c r="R85" s="6">
        <v>211500</v>
      </c>
      <c r="S85" s="88">
        <f t="shared" si="9"/>
        <v>666639.5123287671</v>
      </c>
      <c r="T85" s="11"/>
      <c r="U85" s="88">
        <f t="shared" si="10"/>
        <v>2844427.9687499693</v>
      </c>
    </row>
    <row r="86" spans="1:21" x14ac:dyDescent="0.25">
      <c r="A86" s="9" t="s">
        <v>88</v>
      </c>
      <c r="B86" s="83"/>
      <c r="C86" s="10">
        <v>3073507</v>
      </c>
      <c r="D86" s="9" t="s">
        <v>88</v>
      </c>
      <c r="E86" s="85">
        <v>2462228.0570375002</v>
      </c>
      <c r="F86" s="85">
        <v>0</v>
      </c>
      <c r="G86" s="86">
        <f t="shared" si="8"/>
        <v>2462228.0570375002</v>
      </c>
      <c r="H86" s="11">
        <v>3073507</v>
      </c>
      <c r="I86" s="8">
        <v>79107.517808219185</v>
      </c>
      <c r="J86" s="7">
        <v>0</v>
      </c>
      <c r="K86" s="6">
        <v>0</v>
      </c>
      <c r="L86" s="6">
        <v>0</v>
      </c>
      <c r="M86" s="6">
        <v>133226.09999999998</v>
      </c>
      <c r="N86" s="6">
        <v>0</v>
      </c>
      <c r="O86" s="6">
        <v>0</v>
      </c>
      <c r="P86" s="6">
        <v>0</v>
      </c>
      <c r="Q86" s="6">
        <v>0</v>
      </c>
      <c r="R86" s="6">
        <v>48840</v>
      </c>
      <c r="S86" s="88">
        <f t="shared" si="9"/>
        <v>261173.61780821916</v>
      </c>
      <c r="T86" s="11"/>
      <c r="U86" s="88">
        <f t="shared" si="10"/>
        <v>2723401.6748457192</v>
      </c>
    </row>
    <row r="87" spans="1:21" x14ac:dyDescent="0.25">
      <c r="A87" s="9" t="s">
        <v>89</v>
      </c>
      <c r="B87" s="83"/>
      <c r="C87" s="10">
        <v>3072059</v>
      </c>
      <c r="D87" s="9" t="s">
        <v>89</v>
      </c>
      <c r="E87" s="85">
        <v>1969829.5537116707</v>
      </c>
      <c r="F87" s="85">
        <v>0</v>
      </c>
      <c r="G87" s="86">
        <f t="shared" si="8"/>
        <v>1969829.5537116707</v>
      </c>
      <c r="H87" s="11">
        <v>3072059</v>
      </c>
      <c r="I87" s="8">
        <v>95923.635616438361</v>
      </c>
      <c r="J87" s="7">
        <v>0</v>
      </c>
      <c r="K87" s="6">
        <v>0</v>
      </c>
      <c r="L87" s="6">
        <v>0</v>
      </c>
      <c r="M87" s="6">
        <v>121039.5</v>
      </c>
      <c r="N87" s="6">
        <v>0</v>
      </c>
      <c r="O87" s="6">
        <v>0</v>
      </c>
      <c r="P87" s="6">
        <v>0</v>
      </c>
      <c r="Q87" s="6">
        <v>0</v>
      </c>
      <c r="R87" s="6">
        <v>113780</v>
      </c>
      <c r="S87" s="88">
        <f t="shared" si="9"/>
        <v>330743.13561643835</v>
      </c>
      <c r="T87" s="11"/>
      <c r="U87" s="88">
        <f t="shared" si="10"/>
        <v>2300572.6893281089</v>
      </c>
    </row>
    <row r="88" spans="1:21" x14ac:dyDescent="0.25">
      <c r="A88" s="9" t="s">
        <v>90</v>
      </c>
      <c r="B88" s="83"/>
      <c r="C88" s="10">
        <v>3072003</v>
      </c>
      <c r="D88" s="9" t="s">
        <v>90</v>
      </c>
      <c r="E88" s="85">
        <v>804351.76945499307</v>
      </c>
      <c r="F88" s="85">
        <v>0</v>
      </c>
      <c r="G88" s="86">
        <f t="shared" si="8"/>
        <v>804351.76945499307</v>
      </c>
      <c r="H88" s="11">
        <v>3072003</v>
      </c>
      <c r="I88" s="8">
        <v>15766.021917808219</v>
      </c>
      <c r="J88" s="7">
        <v>0</v>
      </c>
      <c r="K88" s="6">
        <v>0</v>
      </c>
      <c r="L88" s="6">
        <v>0</v>
      </c>
      <c r="M88" s="6">
        <v>0</v>
      </c>
      <c r="N88" s="6">
        <v>0</v>
      </c>
      <c r="O88" s="6">
        <v>0</v>
      </c>
      <c r="P88" s="6">
        <v>0</v>
      </c>
      <c r="Q88" s="6">
        <v>0</v>
      </c>
      <c r="R88" s="6">
        <v>0</v>
      </c>
      <c r="S88" s="88">
        <f t="shared" si="9"/>
        <v>15766.021917808219</v>
      </c>
      <c r="T88" s="11"/>
      <c r="U88" s="88">
        <f>+S88</f>
        <v>15766.021917808219</v>
      </c>
    </row>
    <row r="89" spans="1:21" x14ac:dyDescent="0.25">
      <c r="A89" s="9" t="s">
        <v>91</v>
      </c>
      <c r="B89" s="83"/>
      <c r="C89" s="10">
        <v>3073508</v>
      </c>
      <c r="D89" s="9" t="s">
        <v>91</v>
      </c>
      <c r="E89" s="85">
        <v>2475560.9338790365</v>
      </c>
      <c r="F89" s="85">
        <v>0</v>
      </c>
      <c r="G89" s="86">
        <f t="shared" si="8"/>
        <v>2475560.9338790365</v>
      </c>
      <c r="H89" s="11">
        <v>3073508</v>
      </c>
      <c r="I89" s="8">
        <v>100697.82739726029</v>
      </c>
      <c r="J89" s="7">
        <v>0</v>
      </c>
      <c r="K89" s="6">
        <v>0</v>
      </c>
      <c r="L89" s="6">
        <v>0</v>
      </c>
      <c r="M89" s="6">
        <v>140282.70000000001</v>
      </c>
      <c r="N89" s="6">
        <v>0</v>
      </c>
      <c r="O89" s="6">
        <v>0</v>
      </c>
      <c r="P89" s="6">
        <v>0</v>
      </c>
      <c r="Q89" s="6">
        <v>0</v>
      </c>
      <c r="R89" s="6">
        <v>90740</v>
      </c>
      <c r="S89" s="88">
        <f t="shared" si="9"/>
        <v>331720.5273972603</v>
      </c>
      <c r="T89" s="11"/>
      <c r="U89" s="88">
        <f t="shared" si="10"/>
        <v>2807281.4612762965</v>
      </c>
    </row>
    <row r="90" spans="1:21" x14ac:dyDescent="0.25">
      <c r="A90" s="9" t="s">
        <v>92</v>
      </c>
      <c r="B90" s="83"/>
      <c r="C90" s="10">
        <v>3073509</v>
      </c>
      <c r="D90" s="9" t="s">
        <v>92</v>
      </c>
      <c r="E90" s="85">
        <v>1854543.1475748252</v>
      </c>
      <c r="F90" s="85">
        <v>0</v>
      </c>
      <c r="G90" s="86">
        <f t="shared" si="8"/>
        <v>1854543.1475748252</v>
      </c>
      <c r="H90" s="11">
        <v>3073509</v>
      </c>
      <c r="I90" s="8">
        <v>81343.446575342459</v>
      </c>
      <c r="J90" s="7">
        <v>0</v>
      </c>
      <c r="K90" s="6">
        <v>0</v>
      </c>
      <c r="L90" s="6">
        <v>0</v>
      </c>
      <c r="M90" s="6">
        <v>106835.1</v>
      </c>
      <c r="N90" s="6">
        <v>0</v>
      </c>
      <c r="O90" s="6">
        <v>0</v>
      </c>
      <c r="P90" s="6">
        <v>0</v>
      </c>
      <c r="Q90" s="6">
        <v>0</v>
      </c>
      <c r="R90" s="6">
        <v>120080</v>
      </c>
      <c r="S90" s="88">
        <f t="shared" si="9"/>
        <v>308258.54657534248</v>
      </c>
      <c r="T90" s="11"/>
      <c r="U90" s="88">
        <f t="shared" si="10"/>
        <v>2162801.6941501675</v>
      </c>
    </row>
    <row r="91" spans="1:21" x14ac:dyDescent="0.25">
      <c r="A91" s="9" t="s">
        <v>93</v>
      </c>
      <c r="B91" s="83"/>
      <c r="C91" s="10">
        <v>3072177</v>
      </c>
      <c r="D91" s="9" t="s">
        <v>93</v>
      </c>
      <c r="E91" s="85">
        <v>1980710.7011351511</v>
      </c>
      <c r="F91" s="85">
        <v>0</v>
      </c>
      <c r="G91" s="86">
        <f t="shared" si="8"/>
        <v>1980710.7011351511</v>
      </c>
      <c r="H91" s="11">
        <v>3072177</v>
      </c>
      <c r="I91" s="8">
        <v>59166.098630136992</v>
      </c>
      <c r="J91" s="7">
        <v>0</v>
      </c>
      <c r="K91" s="6">
        <v>0</v>
      </c>
      <c r="L91" s="6">
        <v>0</v>
      </c>
      <c r="M91" s="6">
        <v>82165.5</v>
      </c>
      <c r="N91" s="6">
        <v>0</v>
      </c>
      <c r="O91" s="6">
        <v>0</v>
      </c>
      <c r="P91" s="6">
        <v>0</v>
      </c>
      <c r="Q91" s="6">
        <v>0</v>
      </c>
      <c r="R91" s="6">
        <v>177820</v>
      </c>
      <c r="S91" s="88">
        <f t="shared" si="9"/>
        <v>319151.59863013698</v>
      </c>
      <c r="T91" s="11"/>
      <c r="U91" s="88">
        <f t="shared" si="10"/>
        <v>2299862.2997652879</v>
      </c>
    </row>
    <row r="92" spans="1:21" x14ac:dyDescent="0.25">
      <c r="A92" s="9" t="s">
        <v>94</v>
      </c>
      <c r="B92" s="83"/>
      <c r="C92" s="10">
        <v>3071103</v>
      </c>
      <c r="D92" s="9" t="s">
        <v>94</v>
      </c>
      <c r="E92" s="85">
        <v>0</v>
      </c>
      <c r="F92" s="85">
        <v>0</v>
      </c>
      <c r="G92" s="86">
        <f t="shared" si="8"/>
        <v>0</v>
      </c>
      <c r="H92" s="11">
        <v>3071103</v>
      </c>
      <c r="I92" s="8">
        <v>0</v>
      </c>
      <c r="J92" s="7">
        <v>0</v>
      </c>
      <c r="K92" s="6">
        <v>0</v>
      </c>
      <c r="L92" s="6">
        <v>0</v>
      </c>
      <c r="M92" s="6">
        <v>0</v>
      </c>
      <c r="N92" s="6">
        <v>0</v>
      </c>
      <c r="O92" s="6">
        <v>0</v>
      </c>
      <c r="P92" s="6">
        <v>0</v>
      </c>
      <c r="Q92" s="6">
        <v>0</v>
      </c>
      <c r="R92" s="6">
        <v>0</v>
      </c>
      <c r="S92" s="88">
        <f t="shared" si="9"/>
        <v>0</v>
      </c>
      <c r="T92" s="11"/>
      <c r="U92" s="88">
        <f t="shared" si="10"/>
        <v>0</v>
      </c>
    </row>
    <row r="93" spans="1:21" x14ac:dyDescent="0.25">
      <c r="A93" s="9" t="s">
        <v>95</v>
      </c>
      <c r="B93" s="83"/>
      <c r="C93" s="10">
        <v>3072181</v>
      </c>
      <c r="D93" s="9" t="s">
        <v>95</v>
      </c>
      <c r="E93" s="85">
        <v>1853039.6787715736</v>
      </c>
      <c r="F93" s="85">
        <v>0</v>
      </c>
      <c r="G93" s="86">
        <f t="shared" si="8"/>
        <v>1853039.6787715736</v>
      </c>
      <c r="H93" s="11">
        <v>3072181</v>
      </c>
      <c r="I93" s="8">
        <v>47011.94794520548</v>
      </c>
      <c r="J93" s="7">
        <v>0</v>
      </c>
      <c r="K93" s="6">
        <v>0</v>
      </c>
      <c r="L93" s="6">
        <v>0</v>
      </c>
      <c r="M93" s="6">
        <v>85425.9</v>
      </c>
      <c r="N93" s="6">
        <v>0</v>
      </c>
      <c r="O93" s="6">
        <v>0</v>
      </c>
      <c r="P93" s="6">
        <v>0</v>
      </c>
      <c r="Q93" s="6">
        <v>0</v>
      </c>
      <c r="R93" s="6">
        <v>198000</v>
      </c>
      <c r="S93" s="88">
        <f t="shared" si="9"/>
        <v>330437.84794520546</v>
      </c>
      <c r="T93" s="11"/>
      <c r="U93" s="88">
        <f t="shared" si="10"/>
        <v>2183477.526716779</v>
      </c>
    </row>
    <row r="94" spans="1:21" x14ac:dyDescent="0.25">
      <c r="A94" s="9" t="s">
        <v>96</v>
      </c>
      <c r="B94" s="83"/>
      <c r="C94" s="10">
        <v>3072183</v>
      </c>
      <c r="D94" s="9" t="s">
        <v>96</v>
      </c>
      <c r="E94" s="85">
        <v>1881680.1859958435</v>
      </c>
      <c r="F94" s="85">
        <v>0</v>
      </c>
      <c r="G94" s="86">
        <f t="shared" si="8"/>
        <v>1881680.1859958435</v>
      </c>
      <c r="H94" s="11">
        <v>3072183</v>
      </c>
      <c r="I94" s="8">
        <v>40746.210958904114</v>
      </c>
      <c r="J94" s="7">
        <v>0</v>
      </c>
      <c r="K94" s="6">
        <v>0</v>
      </c>
      <c r="L94" s="6">
        <v>0</v>
      </c>
      <c r="M94" s="6">
        <v>126465.89999999998</v>
      </c>
      <c r="N94" s="6">
        <v>0</v>
      </c>
      <c r="O94" s="6">
        <v>0</v>
      </c>
      <c r="P94" s="6">
        <v>0</v>
      </c>
      <c r="Q94" s="6">
        <v>0</v>
      </c>
      <c r="R94" s="6">
        <v>159720</v>
      </c>
      <c r="S94" s="88">
        <f t="shared" si="9"/>
        <v>326932.11095890409</v>
      </c>
      <c r="T94" s="11"/>
      <c r="U94" s="88">
        <f t="shared" si="10"/>
        <v>2208612.2969547478</v>
      </c>
    </row>
    <row r="95" spans="1:21" x14ac:dyDescent="0.25">
      <c r="A95" s="9" t="s">
        <v>97</v>
      </c>
      <c r="B95" s="83"/>
      <c r="C95" s="10">
        <v>3074602</v>
      </c>
      <c r="D95" s="9" t="s">
        <v>97</v>
      </c>
      <c r="E95" s="85">
        <v>5338663.2926420942</v>
      </c>
      <c r="F95" s="85">
        <v>0</v>
      </c>
      <c r="G95" s="86">
        <f t="shared" si="8"/>
        <v>5338663.2926420942</v>
      </c>
      <c r="H95" s="11">
        <v>3074602</v>
      </c>
      <c r="I95" s="8">
        <v>185309.47397260278</v>
      </c>
      <c r="J95" s="7">
        <v>54167.123287671238</v>
      </c>
      <c r="K95" s="6">
        <v>0</v>
      </c>
      <c r="L95" s="6">
        <v>0</v>
      </c>
      <c r="M95" s="6">
        <v>0</v>
      </c>
      <c r="N95" s="6">
        <v>0</v>
      </c>
      <c r="O95" s="6">
        <v>0</v>
      </c>
      <c r="P95" s="6">
        <v>0</v>
      </c>
      <c r="Q95" s="6">
        <v>0</v>
      </c>
      <c r="R95" s="6">
        <v>0</v>
      </c>
      <c r="S95" s="88">
        <f t="shared" si="9"/>
        <v>239476.59726027402</v>
      </c>
      <c r="T95" s="11"/>
      <c r="U95" s="88">
        <f>+S95</f>
        <v>239476.59726027402</v>
      </c>
    </row>
    <row r="96" spans="1:21" x14ac:dyDescent="0.25">
      <c r="A96" s="9" t="s">
        <v>98</v>
      </c>
      <c r="B96" s="83"/>
      <c r="C96" s="10">
        <v>3072186</v>
      </c>
      <c r="D96" s="9" t="s">
        <v>98</v>
      </c>
      <c r="E96" s="85">
        <v>1932831.04694</v>
      </c>
      <c r="F96" s="85">
        <v>0</v>
      </c>
      <c r="G96" s="86">
        <f t="shared" si="8"/>
        <v>1932831.04694</v>
      </c>
      <c r="H96" s="11">
        <v>3072186</v>
      </c>
      <c r="I96" s="8">
        <v>23511.279452054798</v>
      </c>
      <c r="J96" s="7">
        <v>0</v>
      </c>
      <c r="K96" s="6">
        <v>0</v>
      </c>
      <c r="L96" s="6">
        <v>0</v>
      </c>
      <c r="M96" s="6">
        <v>131151.29999999999</v>
      </c>
      <c r="N96" s="6">
        <v>0</v>
      </c>
      <c r="O96" s="6">
        <v>0</v>
      </c>
      <c r="P96" s="6">
        <v>0</v>
      </c>
      <c r="Q96" s="6">
        <v>0</v>
      </c>
      <c r="R96" s="6">
        <v>94700</v>
      </c>
      <c r="S96" s="88">
        <f t="shared" si="9"/>
        <v>249362.57945205478</v>
      </c>
      <c r="T96" s="11"/>
      <c r="U96" s="88">
        <f t="shared" si="10"/>
        <v>2182193.6263920548</v>
      </c>
    </row>
    <row r="97" spans="1:21" x14ac:dyDescent="0.25">
      <c r="A97" s="9" t="s">
        <v>99</v>
      </c>
      <c r="B97" s="83"/>
      <c r="C97" s="10">
        <v>3072178</v>
      </c>
      <c r="D97" s="9" t="s">
        <v>99</v>
      </c>
      <c r="E97" s="85">
        <v>1112424.01612</v>
      </c>
      <c r="F97" s="85">
        <v>0</v>
      </c>
      <c r="G97" s="86">
        <f t="shared" si="8"/>
        <v>1112424.01612</v>
      </c>
      <c r="H97" s="11">
        <v>3072178</v>
      </c>
      <c r="I97" s="8">
        <v>29819.772602739726</v>
      </c>
      <c r="J97" s="7">
        <v>0</v>
      </c>
      <c r="K97" s="6">
        <v>0</v>
      </c>
      <c r="L97" s="6">
        <v>0</v>
      </c>
      <c r="M97" s="6">
        <v>74276.7</v>
      </c>
      <c r="N97" s="6">
        <v>0</v>
      </c>
      <c r="O97" s="6">
        <v>0</v>
      </c>
      <c r="P97" s="6">
        <v>0</v>
      </c>
      <c r="Q97" s="6">
        <v>0</v>
      </c>
      <c r="R97" s="6">
        <v>156400</v>
      </c>
      <c r="S97" s="88">
        <f t="shared" si="9"/>
        <v>260496.47260273973</v>
      </c>
      <c r="T97" s="11"/>
      <c r="U97" s="88">
        <f t="shared" si="10"/>
        <v>1372920.4887227397</v>
      </c>
    </row>
    <row r="98" spans="1:21" x14ac:dyDescent="0.25">
      <c r="A98" s="9" t="s">
        <v>100</v>
      </c>
      <c r="B98" s="83"/>
      <c r="C98" s="10">
        <v>3074020</v>
      </c>
      <c r="D98" s="9" t="s">
        <v>100</v>
      </c>
      <c r="E98" s="85">
        <v>6925636.3723520674</v>
      </c>
      <c r="F98" s="85">
        <v>0</v>
      </c>
      <c r="G98" s="86">
        <f t="shared" si="8"/>
        <v>6925636.3723520674</v>
      </c>
      <c r="H98" s="11">
        <v>3074020</v>
      </c>
      <c r="I98" s="8">
        <v>36512.679452054799</v>
      </c>
      <c r="J98" s="7">
        <v>0</v>
      </c>
      <c r="K98" s="6">
        <v>0</v>
      </c>
      <c r="L98" s="6">
        <v>0</v>
      </c>
      <c r="M98" s="6">
        <v>0</v>
      </c>
      <c r="N98" s="6">
        <v>0</v>
      </c>
      <c r="O98" s="6">
        <v>962354</v>
      </c>
      <c r="P98" s="6">
        <v>34648</v>
      </c>
      <c r="Q98" s="6">
        <v>0</v>
      </c>
      <c r="R98" s="6">
        <v>284240</v>
      </c>
      <c r="S98" s="88">
        <f t="shared" si="9"/>
        <v>1317754.6794520547</v>
      </c>
      <c r="T98" s="11"/>
      <c r="U98" s="88">
        <f t="shared" si="10"/>
        <v>8243391.0518041216</v>
      </c>
    </row>
    <row r="99" spans="1:21" x14ac:dyDescent="0.25">
      <c r="A99" s="9" t="s">
        <v>101</v>
      </c>
      <c r="B99" s="83"/>
      <c r="C99" s="10">
        <v>3072071</v>
      </c>
      <c r="D99" s="9" t="s">
        <v>101</v>
      </c>
      <c r="E99" s="85">
        <v>2856883.4208836635</v>
      </c>
      <c r="F99" s="85">
        <v>111000</v>
      </c>
      <c r="G99" s="86">
        <f t="shared" si="8"/>
        <v>2967883.4208836635</v>
      </c>
      <c r="H99" s="11">
        <v>3072071</v>
      </c>
      <c r="I99" s="8">
        <v>111639.70136986302</v>
      </c>
      <c r="J99" s="7">
        <v>144082.58630136988</v>
      </c>
      <c r="K99" s="6">
        <v>0</v>
      </c>
      <c r="L99" s="6">
        <v>0</v>
      </c>
      <c r="M99" s="6">
        <v>126642.59999999999</v>
      </c>
      <c r="N99" s="6">
        <v>0</v>
      </c>
      <c r="O99" s="6">
        <v>0</v>
      </c>
      <c r="P99" s="6">
        <v>0</v>
      </c>
      <c r="Q99" s="6">
        <v>0</v>
      </c>
      <c r="R99" s="6">
        <v>246500</v>
      </c>
      <c r="S99" s="88">
        <f t="shared" si="9"/>
        <v>628864.88767123292</v>
      </c>
      <c r="T99" s="11"/>
      <c r="U99" s="88">
        <f t="shared" si="10"/>
        <v>3596748.3085548962</v>
      </c>
    </row>
    <row r="100" spans="1:21" x14ac:dyDescent="0.25">
      <c r="A100" s="9" t="s">
        <v>102</v>
      </c>
      <c r="B100" s="83"/>
      <c r="C100" s="10">
        <v>3072067</v>
      </c>
      <c r="D100" s="9" t="s">
        <v>102</v>
      </c>
      <c r="E100" s="85">
        <v>1902164.1127317075</v>
      </c>
      <c r="F100" s="85">
        <v>0</v>
      </c>
      <c r="G100" s="86">
        <f t="shared" si="8"/>
        <v>1902164.1127317075</v>
      </c>
      <c r="H100" s="11">
        <v>3072067</v>
      </c>
      <c r="I100" s="8">
        <v>75880.345205479447</v>
      </c>
      <c r="J100" s="7">
        <v>0</v>
      </c>
      <c r="K100" s="6">
        <v>0</v>
      </c>
      <c r="L100" s="6">
        <v>0</v>
      </c>
      <c r="M100" s="6">
        <v>137347.19999999998</v>
      </c>
      <c r="N100" s="6">
        <v>0</v>
      </c>
      <c r="O100" s="6">
        <v>0</v>
      </c>
      <c r="P100" s="6">
        <v>0</v>
      </c>
      <c r="Q100" s="6">
        <v>0</v>
      </c>
      <c r="R100" s="6">
        <v>125400</v>
      </c>
      <c r="S100" s="88">
        <f t="shared" si="9"/>
        <v>338627.54520547943</v>
      </c>
      <c r="T100" s="11"/>
      <c r="U100" s="88">
        <f t="shared" si="10"/>
        <v>2240791.6579371868</v>
      </c>
    </row>
    <row r="101" spans="1:21" x14ac:dyDescent="0.25">
      <c r="A101" s="9" t="s">
        <v>103</v>
      </c>
      <c r="B101" s="83"/>
      <c r="C101" s="10">
        <v>3074000</v>
      </c>
      <c r="D101" s="9" t="s">
        <v>103</v>
      </c>
      <c r="E101" s="85">
        <v>5649694.5925080003</v>
      </c>
      <c r="F101" s="85">
        <v>0</v>
      </c>
      <c r="G101" s="86">
        <f t="shared" si="8"/>
        <v>5649694.5925080003</v>
      </c>
      <c r="H101" s="11">
        <v>3074000</v>
      </c>
      <c r="I101" s="8">
        <v>123550.0980615146</v>
      </c>
      <c r="J101" s="7">
        <v>111525.08219178081</v>
      </c>
      <c r="K101" s="6">
        <v>0</v>
      </c>
      <c r="L101" s="6">
        <v>0</v>
      </c>
      <c r="M101" s="6">
        <v>0</v>
      </c>
      <c r="N101" s="6">
        <v>0</v>
      </c>
      <c r="O101" s="6">
        <v>0</v>
      </c>
      <c r="P101" s="6">
        <v>0</v>
      </c>
      <c r="Q101" s="6">
        <v>0</v>
      </c>
      <c r="R101" s="6">
        <v>0</v>
      </c>
      <c r="S101" s="88">
        <f t="shared" si="9"/>
        <v>235075.1802532954</v>
      </c>
      <c r="T101" s="11"/>
      <c r="U101" s="88">
        <f>+S101</f>
        <v>235075.1802532954</v>
      </c>
    </row>
    <row r="102" spans="1:21" x14ac:dyDescent="0.25">
      <c r="A102" s="9" t="s">
        <v>104</v>
      </c>
      <c r="B102" s="83"/>
      <c r="C102" s="10">
        <v>3072172</v>
      </c>
      <c r="D102" s="9" t="s">
        <v>104</v>
      </c>
      <c r="E102" s="85">
        <v>2839006.3485331135</v>
      </c>
      <c r="F102" s="85">
        <v>0</v>
      </c>
      <c r="G102" s="86">
        <f t="shared" si="8"/>
        <v>2839006.3485331135</v>
      </c>
      <c r="H102" s="11">
        <v>3072172</v>
      </c>
      <c r="I102" s="8">
        <v>68301.754794520544</v>
      </c>
      <c r="J102" s="7">
        <v>0</v>
      </c>
      <c r="K102" s="6">
        <v>0</v>
      </c>
      <c r="L102" s="6">
        <v>0</v>
      </c>
      <c r="M102" s="6">
        <v>133579.5</v>
      </c>
      <c r="N102" s="6">
        <v>0</v>
      </c>
      <c r="O102" s="6">
        <v>0</v>
      </c>
      <c r="P102" s="6">
        <v>0</v>
      </c>
      <c r="Q102" s="6">
        <v>0</v>
      </c>
      <c r="R102" s="6">
        <v>319440</v>
      </c>
      <c r="S102" s="88">
        <f t="shared" si="9"/>
        <v>521321.25479452056</v>
      </c>
      <c r="T102" s="11"/>
      <c r="U102" s="88">
        <f t="shared" si="10"/>
        <v>3360327.6033276338</v>
      </c>
    </row>
    <row r="103" spans="1:21" x14ac:dyDescent="0.25">
      <c r="A103" s="9" t="s">
        <v>105</v>
      </c>
      <c r="B103" s="83"/>
      <c r="C103" s="10">
        <v>3072179</v>
      </c>
      <c r="D103" s="9" t="s">
        <v>105</v>
      </c>
      <c r="E103" s="85">
        <v>1610800.1808073493</v>
      </c>
      <c r="F103" s="85">
        <v>0</v>
      </c>
      <c r="G103" s="86">
        <f t="shared" si="8"/>
        <v>1610800.1808073493</v>
      </c>
      <c r="H103" s="11">
        <v>3072179</v>
      </c>
      <c r="I103" s="8">
        <v>20625.287671232873</v>
      </c>
      <c r="J103" s="7">
        <v>0</v>
      </c>
      <c r="K103" s="6">
        <v>0</v>
      </c>
      <c r="L103" s="6">
        <v>0</v>
      </c>
      <c r="M103" s="6">
        <v>70868.099999999991</v>
      </c>
      <c r="N103" s="6">
        <v>0</v>
      </c>
      <c r="O103" s="6">
        <v>0</v>
      </c>
      <c r="P103" s="6">
        <v>0</v>
      </c>
      <c r="Q103" s="6">
        <v>0</v>
      </c>
      <c r="R103" s="6">
        <v>129360</v>
      </c>
      <c r="S103" s="88">
        <f t="shared" si="9"/>
        <v>220853.38767123286</v>
      </c>
      <c r="T103" s="11"/>
      <c r="U103" s="88">
        <f t="shared" si="10"/>
        <v>1831653.5684785822</v>
      </c>
    </row>
    <row r="104" spans="1:21" x14ac:dyDescent="0.25">
      <c r="A104" s="9" t="s">
        <v>106</v>
      </c>
      <c r="B104" s="83"/>
      <c r="C104" s="10">
        <v>3075201</v>
      </c>
      <c r="D104" s="9" t="s">
        <v>106</v>
      </c>
      <c r="E104" s="85">
        <v>929085.92137276579</v>
      </c>
      <c r="F104" s="85">
        <v>0</v>
      </c>
      <c r="G104" s="86">
        <f t="shared" si="8"/>
        <v>929085.92137276579</v>
      </c>
      <c r="H104" s="11">
        <v>3075201</v>
      </c>
      <c r="I104" s="8">
        <v>42883.47397260274</v>
      </c>
      <c r="J104" s="7">
        <v>0</v>
      </c>
      <c r="K104" s="6">
        <v>0</v>
      </c>
      <c r="L104" s="6">
        <v>0</v>
      </c>
      <c r="M104" s="6">
        <v>149653.5</v>
      </c>
      <c r="N104" s="6">
        <v>0</v>
      </c>
      <c r="O104" s="6">
        <v>0</v>
      </c>
      <c r="P104" s="6">
        <v>0</v>
      </c>
      <c r="Q104" s="6">
        <v>0</v>
      </c>
      <c r="R104" s="6">
        <v>57060</v>
      </c>
      <c r="S104" s="88">
        <f t="shared" si="9"/>
        <v>249596.97397260275</v>
      </c>
      <c r="T104" s="11"/>
      <c r="U104" s="88">
        <f t="shared" si="10"/>
        <v>1178682.8953453684</v>
      </c>
    </row>
    <row r="105" spans="1:21" x14ac:dyDescent="0.25">
      <c r="A105" s="9" t="s">
        <v>107</v>
      </c>
      <c r="B105" s="83"/>
      <c r="C105" s="10">
        <v>3075200</v>
      </c>
      <c r="D105" s="9" t="s">
        <v>107</v>
      </c>
      <c r="E105" s="85">
        <v>1615641.5486300001</v>
      </c>
      <c r="F105" s="85">
        <v>0</v>
      </c>
      <c r="G105" s="86">
        <f t="shared" si="8"/>
        <v>1615641.5486300001</v>
      </c>
      <c r="H105" s="11">
        <v>3075200</v>
      </c>
      <c r="I105" s="8">
        <v>44849.509589041096</v>
      </c>
      <c r="J105" s="7">
        <v>0</v>
      </c>
      <c r="K105" s="6">
        <v>0</v>
      </c>
      <c r="L105" s="6">
        <v>0</v>
      </c>
      <c r="M105" s="6">
        <v>0</v>
      </c>
      <c r="N105" s="6">
        <v>0</v>
      </c>
      <c r="O105" s="6">
        <v>0</v>
      </c>
      <c r="P105" s="6">
        <v>0</v>
      </c>
      <c r="Q105" s="6">
        <v>0</v>
      </c>
      <c r="R105" s="6">
        <v>0</v>
      </c>
      <c r="S105" s="88">
        <f t="shared" si="9"/>
        <v>44849.509589041096</v>
      </c>
      <c r="T105" s="11"/>
      <c r="U105" s="88">
        <f>+S105</f>
        <v>44849.509589041096</v>
      </c>
    </row>
    <row r="106" spans="1:21" x14ac:dyDescent="0.25">
      <c r="A106" s="9" t="s">
        <v>108</v>
      </c>
      <c r="B106" s="83"/>
      <c r="C106" s="10">
        <v>3072010</v>
      </c>
      <c r="D106" s="9" t="s">
        <v>108</v>
      </c>
      <c r="E106" s="85">
        <v>957486.81202038715</v>
      </c>
      <c r="F106" s="85">
        <v>0</v>
      </c>
      <c r="G106" s="86">
        <f t="shared" si="8"/>
        <v>957486.81202038715</v>
      </c>
      <c r="H106" s="11">
        <v>3072010</v>
      </c>
      <c r="I106" s="8">
        <v>72142.482191780815</v>
      </c>
      <c r="J106" s="7">
        <v>0</v>
      </c>
      <c r="K106" s="6">
        <v>0</v>
      </c>
      <c r="L106" s="6">
        <v>0</v>
      </c>
      <c r="M106" s="6">
        <v>84508.2</v>
      </c>
      <c r="N106" s="6">
        <v>0</v>
      </c>
      <c r="O106" s="6">
        <v>0</v>
      </c>
      <c r="P106" s="6">
        <v>0</v>
      </c>
      <c r="Q106" s="6">
        <v>0</v>
      </c>
      <c r="R106" s="6">
        <v>0</v>
      </c>
      <c r="S106" s="88">
        <f t="shared" si="9"/>
        <v>156650.68219178083</v>
      </c>
      <c r="T106" s="11"/>
      <c r="U106" s="88">
        <f>+S106</f>
        <v>156650.68219178083</v>
      </c>
    </row>
    <row r="107" spans="1:21" x14ac:dyDescent="0.25">
      <c r="A107" s="9" t="s">
        <v>109</v>
      </c>
      <c r="B107" s="83"/>
      <c r="C107" s="10" t="s">
        <v>110</v>
      </c>
      <c r="D107" s="9" t="s">
        <v>109</v>
      </c>
      <c r="E107" s="85">
        <v>0</v>
      </c>
      <c r="F107" s="85">
        <v>0</v>
      </c>
      <c r="G107" s="86">
        <f t="shared" si="8"/>
        <v>0</v>
      </c>
      <c r="H107" s="11" t="s">
        <v>110</v>
      </c>
      <c r="I107" s="8">
        <v>0</v>
      </c>
      <c r="J107" s="7">
        <v>0</v>
      </c>
      <c r="K107" s="6">
        <v>0</v>
      </c>
      <c r="L107" s="6">
        <v>812455</v>
      </c>
      <c r="M107" s="6">
        <v>0</v>
      </c>
      <c r="N107" s="6">
        <v>0</v>
      </c>
      <c r="O107" s="6">
        <v>0</v>
      </c>
      <c r="P107" s="6">
        <v>0</v>
      </c>
      <c r="Q107" s="6">
        <v>0</v>
      </c>
      <c r="R107" s="6">
        <v>0</v>
      </c>
      <c r="S107" s="88">
        <f t="shared" si="9"/>
        <v>812455</v>
      </c>
      <c r="T107" s="11"/>
      <c r="U107" s="88">
        <f t="shared" si="10"/>
        <v>812455</v>
      </c>
    </row>
    <row r="108" spans="1:21" x14ac:dyDescent="0.25">
      <c r="A108" s="9" t="s">
        <v>56</v>
      </c>
      <c r="B108" s="83"/>
      <c r="C108" s="10">
        <v>3071003</v>
      </c>
      <c r="D108" s="9" t="s">
        <v>56</v>
      </c>
      <c r="E108" s="85">
        <v>0</v>
      </c>
      <c r="F108" s="85">
        <v>0</v>
      </c>
      <c r="G108" s="86">
        <f t="shared" si="8"/>
        <v>0</v>
      </c>
      <c r="H108" s="11">
        <v>3071003</v>
      </c>
      <c r="I108" s="8">
        <v>0</v>
      </c>
      <c r="J108" s="7">
        <v>0</v>
      </c>
      <c r="K108" s="6">
        <v>0</v>
      </c>
      <c r="L108" s="6">
        <v>806521.25</v>
      </c>
      <c r="M108" s="6">
        <v>486056.1</v>
      </c>
      <c r="N108" s="6">
        <v>0</v>
      </c>
      <c r="O108" s="6">
        <v>0</v>
      </c>
      <c r="P108" s="6">
        <v>0</v>
      </c>
      <c r="Q108" s="6">
        <v>0</v>
      </c>
      <c r="R108" s="6">
        <v>0</v>
      </c>
      <c r="S108" s="88">
        <f t="shared" si="9"/>
        <v>1292577.3500000001</v>
      </c>
      <c r="T108" s="11"/>
      <c r="U108" s="88">
        <f t="shared" si="10"/>
        <v>1292577.3500000001</v>
      </c>
    </row>
    <row r="109" spans="1:21" x14ac:dyDescent="0.25">
      <c r="A109" s="9" t="s">
        <v>111</v>
      </c>
      <c r="B109" s="83"/>
      <c r="C109" s="10">
        <v>3071007</v>
      </c>
      <c r="D109" s="9" t="s">
        <v>111</v>
      </c>
      <c r="E109" s="85">
        <v>0</v>
      </c>
      <c r="F109" s="85">
        <v>0</v>
      </c>
      <c r="G109" s="86">
        <f t="shared" si="8"/>
        <v>0</v>
      </c>
      <c r="H109" s="11">
        <v>3071007</v>
      </c>
      <c r="I109" s="8">
        <v>0</v>
      </c>
      <c r="J109" s="7">
        <v>0</v>
      </c>
      <c r="K109" s="6">
        <v>0</v>
      </c>
      <c r="L109" s="6">
        <v>453378.75</v>
      </c>
      <c r="M109" s="6">
        <v>490912.49999999994</v>
      </c>
      <c r="N109" s="6">
        <v>0</v>
      </c>
      <c r="O109" s="6">
        <v>0</v>
      </c>
      <c r="P109" s="6">
        <v>0</v>
      </c>
      <c r="Q109" s="6">
        <v>0</v>
      </c>
      <c r="R109" s="6">
        <v>0</v>
      </c>
      <c r="S109" s="88">
        <f t="shared" si="9"/>
        <v>944291.25</v>
      </c>
      <c r="T109" s="11"/>
      <c r="U109" s="88">
        <f t="shared" si="10"/>
        <v>944291.25</v>
      </c>
    </row>
    <row r="110" spans="1:21" s="63" customFormat="1" x14ac:dyDescent="0.2">
      <c r="A110" s="14" t="s">
        <v>112</v>
      </c>
      <c r="C110" s="14" t="s">
        <v>112</v>
      </c>
      <c r="D110" s="12" t="s">
        <v>112</v>
      </c>
      <c r="E110" s="12">
        <f>SUM(E13:E109)</f>
        <v>236026734.97753346</v>
      </c>
      <c r="F110" s="12">
        <f>SUM(F13:F109)</f>
        <v>8822833.333333334</v>
      </c>
      <c r="G110" s="12">
        <f>SUM(G13:G109)</f>
        <v>244849568.31086683</v>
      </c>
      <c r="H110" s="13"/>
      <c r="I110" s="12">
        <f t="shared" ref="I110:S110" si="11">SUM(I13:I109)</f>
        <v>6382737.0050478168</v>
      </c>
      <c r="J110" s="12">
        <f t="shared" si="11"/>
        <v>14710936.353424655</v>
      </c>
      <c r="K110" s="12">
        <f t="shared" si="11"/>
        <v>0</v>
      </c>
      <c r="L110" s="12">
        <f t="shared" si="11"/>
        <v>2446164</v>
      </c>
      <c r="M110" s="12">
        <f t="shared" si="11"/>
        <v>10844751.599999998</v>
      </c>
      <c r="N110" s="12">
        <f t="shared" si="11"/>
        <v>867180</v>
      </c>
      <c r="O110" s="12">
        <f t="shared" si="11"/>
        <v>9014720</v>
      </c>
      <c r="P110" s="12">
        <f t="shared" si="11"/>
        <v>244837.66666666669</v>
      </c>
      <c r="Q110" s="12">
        <f t="shared" si="11"/>
        <v>29600</v>
      </c>
      <c r="R110" s="12">
        <f t="shared" si="11"/>
        <v>11313225</v>
      </c>
      <c r="S110" s="12">
        <f t="shared" si="11"/>
        <v>55854151.62513914</v>
      </c>
      <c r="T110" s="13"/>
      <c r="U110" s="12">
        <f>SUM(U13:U109)</f>
        <v>237450605.15990236</v>
      </c>
    </row>
    <row r="111" spans="1:21" x14ac:dyDescent="0.25">
      <c r="H111" s="67"/>
      <c r="T111" s="67"/>
    </row>
    <row r="112" spans="1:21" x14ac:dyDescent="0.25">
      <c r="A112" s="59"/>
      <c r="D112" s="59"/>
      <c r="E112" s="68">
        <v>236026734.97753346</v>
      </c>
      <c r="F112" s="68">
        <v>8822833.333333334</v>
      </c>
      <c r="G112" s="87">
        <v>244849568.31086683</v>
      </c>
      <c r="H112" s="68"/>
      <c r="I112" s="68">
        <v>6382737.0050478168</v>
      </c>
      <c r="J112" s="68">
        <v>14710936.353424655</v>
      </c>
      <c r="K112" s="68">
        <v>0</v>
      </c>
      <c r="L112" s="68">
        <v>2446164</v>
      </c>
      <c r="M112" s="68">
        <v>10844751.6</v>
      </c>
      <c r="N112" s="68">
        <v>867180</v>
      </c>
      <c r="O112" s="68">
        <v>9014720</v>
      </c>
      <c r="P112" s="68">
        <v>244837.66666666669</v>
      </c>
      <c r="Q112" s="68">
        <v>29600</v>
      </c>
      <c r="R112" s="68">
        <v>11313225</v>
      </c>
      <c r="S112" s="87">
        <v>55854151.625139132</v>
      </c>
      <c r="T112" s="68"/>
      <c r="U112" s="87">
        <v>237450605.15990236</v>
      </c>
    </row>
    <row r="113" spans="1:21" x14ac:dyDescent="0.25">
      <c r="A113" s="59"/>
      <c r="D113" s="59"/>
      <c r="E113" s="59">
        <f>+E112-E110</f>
        <v>0</v>
      </c>
      <c r="F113" s="59">
        <f t="shared" ref="F113:U113" si="12">+F112-F110</f>
        <v>0</v>
      </c>
      <c r="G113" s="57">
        <f t="shared" si="12"/>
        <v>0</v>
      </c>
      <c r="H113" s="57"/>
      <c r="I113" s="59">
        <f t="shared" si="12"/>
        <v>0</v>
      </c>
      <c r="J113" s="59">
        <f t="shared" si="12"/>
        <v>0</v>
      </c>
      <c r="K113" s="59">
        <f t="shared" si="12"/>
        <v>0</v>
      </c>
      <c r="L113" s="59">
        <f t="shared" si="12"/>
        <v>0</v>
      </c>
      <c r="M113" s="59">
        <f t="shared" si="12"/>
        <v>0</v>
      </c>
      <c r="N113" s="59">
        <f t="shared" si="12"/>
        <v>0</v>
      </c>
      <c r="O113" s="59">
        <f t="shared" si="12"/>
        <v>0</v>
      </c>
      <c r="P113" s="59">
        <f t="shared" si="12"/>
        <v>0</v>
      </c>
      <c r="Q113" s="59">
        <f t="shared" si="12"/>
        <v>0</v>
      </c>
      <c r="R113" s="59">
        <f t="shared" si="12"/>
        <v>0</v>
      </c>
      <c r="S113" s="57">
        <f t="shared" si="12"/>
        <v>0</v>
      </c>
      <c r="T113" s="57"/>
      <c r="U113" s="57">
        <f t="shared" si="12"/>
        <v>0</v>
      </c>
    </row>
    <row r="114" spans="1:21" x14ac:dyDescent="0.25">
      <c r="A114" s="59"/>
      <c r="D114" s="59"/>
      <c r="E114" s="59"/>
      <c r="F114" s="59"/>
      <c r="G114" s="57"/>
      <c r="H114" s="57"/>
      <c r="I114" s="59"/>
      <c r="J114" s="59"/>
      <c r="K114" s="59"/>
      <c r="L114" s="59"/>
      <c r="M114" s="59"/>
      <c r="N114" s="59"/>
      <c r="O114" s="59"/>
      <c r="P114" s="59"/>
      <c r="Q114" s="59"/>
      <c r="R114" s="59"/>
      <c r="S114" s="57"/>
      <c r="T114" s="57"/>
      <c r="U114" s="57"/>
    </row>
    <row r="115" spans="1:21" x14ac:dyDescent="0.25">
      <c r="A115" s="59"/>
      <c r="D115" s="59"/>
      <c r="E115" s="59"/>
      <c r="F115" s="59"/>
      <c r="G115" s="57"/>
      <c r="H115" s="57"/>
      <c r="I115" s="59"/>
      <c r="J115" s="59"/>
      <c r="K115" s="59"/>
      <c r="L115" s="59"/>
      <c r="M115" s="59"/>
      <c r="N115" s="59"/>
      <c r="O115" s="59"/>
      <c r="P115" s="59"/>
      <c r="Q115" s="59"/>
      <c r="R115" s="59"/>
      <c r="S115" s="57"/>
      <c r="T115" s="57"/>
      <c r="U115" s="57"/>
    </row>
  </sheetData>
  <sheetProtection password="A8AB" sheet="1" objects="1" scenarios="1"/>
  <autoFilter ref="A12:U109" xr:uid="{E48F5911-795B-4F89-865D-4F16E89F863A}"/>
  <mergeCells count="1">
    <mergeCell ref="E11:S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School Summary</vt:lpstr>
      <vt:lpstr>All Schools</vt:lpstr>
      <vt:lpstr>'School Summary'!Print_Area</vt:lpstr>
      <vt:lpstr>School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Kashmira Lad</dc:creator>
  <cp:lastModifiedBy>Janet Van Der Meulen</cp:lastModifiedBy>
  <cp:lastPrinted>2019-02-28T10:56:41Z</cp:lastPrinted>
  <dcterms:created xsi:type="dcterms:W3CDTF">2019-02-14T11:50:49Z</dcterms:created>
  <dcterms:modified xsi:type="dcterms:W3CDTF">2019-03-13T10:50:49Z</dcterms:modified>
</cp:coreProperties>
</file>