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dealwiss\OneDrive for Business\Schools\"/>
    </mc:Choice>
  </mc:AlternateContent>
  <xr:revisionPtr revIDLastSave="3" documentId="13_ncr:1_{5AC9FE52-1973-4676-8013-D6C30D738CC7}" xr6:coauthVersionLast="36" xr6:coauthVersionMax="36" xr10:uidLastSave="{1A2293FF-45F4-48CD-AC09-448567BC8962}"/>
  <bookViews>
    <workbookView xWindow="0" yWindow="0" windowWidth="18000" windowHeight="7845" tabRatio="865" activeTab="2" xr2:uid="{00000000-000D-0000-FFFF-FFFF00000000}"/>
  </bookViews>
  <sheets>
    <sheet name="Print reports" sheetId="21" r:id="rId1"/>
    <sheet name="Non-Balanced Returns" sheetId="22" r:id="rId2"/>
    <sheet name="School Return" sheetId="35" r:id="rId3"/>
    <sheet name="Opening Balances" sheetId="34" r:id="rId4"/>
  </sheets>
  <externalReferences>
    <externalReference r:id="rId5"/>
  </externalReferences>
  <definedNames>
    <definedName name="_xlnm._FilterDatabase" localSheetId="3" hidden="1">'Opening Balances'!$A$4:$G$88</definedName>
    <definedName name="_xlnm.Print_Area" localSheetId="2">'School Return'!$A$1:$K$62</definedName>
    <definedName name="School">'Opening Balances'!$A$5:$A$83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8" i="35" l="1"/>
  <c r="F58" i="35"/>
  <c r="E58" i="35" l="1"/>
  <c r="G7" i="35" l="1"/>
  <c r="F7" i="35"/>
  <c r="E7" i="35" l="1"/>
  <c r="L6" i="34"/>
  <c r="L7" i="34"/>
  <c r="L8" i="34"/>
  <c r="L9" i="34"/>
  <c r="L84" i="34" s="1"/>
  <c r="L10" i="34"/>
  <c r="L11" i="34"/>
  <c r="L12" i="34"/>
  <c r="L13" i="34"/>
  <c r="L85" i="34" s="1"/>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86" i="34" s="1"/>
  <c r="L74" i="34"/>
  <c r="L75" i="34"/>
  <c r="L76" i="34"/>
  <c r="L77" i="34"/>
  <c r="L78" i="34"/>
  <c r="L79" i="34"/>
  <c r="L80" i="34"/>
  <c r="L81" i="34"/>
  <c r="L82" i="34"/>
  <c r="L83" i="34"/>
  <c r="L5" i="34"/>
  <c r="L87" i="34"/>
  <c r="L2" i="34"/>
  <c r="H37" i="35"/>
  <c r="H36" i="35"/>
  <c r="H35" i="35"/>
  <c r="H34" i="35"/>
  <c r="H33" i="35"/>
  <c r="H23" i="35"/>
  <c r="H24" i="35"/>
  <c r="H25" i="35"/>
  <c r="H26" i="35"/>
  <c r="H27" i="35"/>
  <c r="H22" i="35"/>
  <c r="H11" i="35"/>
  <c r="H12" i="35"/>
  <c r="H13" i="35"/>
  <c r="H14" i="35"/>
  <c r="H15" i="35"/>
  <c r="H16" i="35"/>
  <c r="H17" i="35"/>
  <c r="H18" i="35"/>
  <c r="L88" i="34" l="1"/>
  <c r="E51" i="35" l="1"/>
  <c r="H47" i="35"/>
  <c r="H58" i="35" l="1"/>
  <c r="H56" i="35"/>
  <c r="H55" i="35"/>
  <c r="H54" i="35"/>
  <c r="F57" i="35"/>
  <c r="G57" i="35"/>
  <c r="G59" i="35" s="1"/>
  <c r="E57" i="35"/>
  <c r="J51" i="35"/>
  <c r="J50" i="35"/>
  <c r="J38" i="35"/>
  <c r="J40" i="35" s="1"/>
  <c r="J28" i="35"/>
  <c r="J19" i="35"/>
  <c r="J20" i="35" s="1"/>
  <c r="F51" i="35"/>
  <c r="G51" i="35"/>
  <c r="F28" i="35"/>
  <c r="G28" i="35"/>
  <c r="E28" i="35"/>
  <c r="E59" i="35" l="1"/>
  <c r="F59" i="35"/>
  <c r="H57" i="35"/>
  <c r="H59" i="35" s="1"/>
  <c r="H51" i="35"/>
  <c r="J30" i="35"/>
  <c r="J52" i="35"/>
  <c r="J57" i="35" s="1"/>
  <c r="J59" i="35" s="1"/>
  <c r="H28" i="35"/>
  <c r="G50" i="35" l="1"/>
  <c r="F50" i="35"/>
  <c r="E50" i="35"/>
  <c r="H49" i="35"/>
  <c r="H48" i="35"/>
  <c r="H46" i="35"/>
  <c r="G38" i="35"/>
  <c r="G40" i="35" s="1"/>
  <c r="F38" i="35"/>
  <c r="F40" i="35" s="1"/>
  <c r="E38" i="35"/>
  <c r="E40" i="35" s="1"/>
  <c r="F19" i="35"/>
  <c r="H7" i="35"/>
  <c r="G19" i="35" l="1"/>
  <c r="E19" i="35"/>
  <c r="E20" i="35" s="1"/>
  <c r="E52" i="35"/>
  <c r="H50" i="35"/>
  <c r="F52" i="35"/>
  <c r="H38" i="35"/>
  <c r="H40" i="35" s="1"/>
  <c r="G52" i="35"/>
  <c r="H10" i="35"/>
  <c r="F20" i="35" l="1"/>
  <c r="E30" i="35"/>
  <c r="H19" i="35"/>
  <c r="H52" i="35"/>
  <c r="F30" i="35" l="1"/>
  <c r="G7" i="34" l="1"/>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G53" i="34"/>
  <c r="G54" i="34"/>
  <c r="G55" i="34"/>
  <c r="G56" i="34"/>
  <c r="G57" i="34"/>
  <c r="G58" i="34"/>
  <c r="G59" i="34"/>
  <c r="G60" i="34"/>
  <c r="G61" i="34"/>
  <c r="G62" i="34"/>
  <c r="G63" i="34"/>
  <c r="G64" i="34"/>
  <c r="G65" i="34"/>
  <c r="G66" i="34"/>
  <c r="G67" i="34"/>
  <c r="G68" i="34"/>
  <c r="G69" i="34"/>
  <c r="G70" i="34"/>
  <c r="G71" i="34"/>
  <c r="G72" i="34"/>
  <c r="G73" i="34"/>
  <c r="G74" i="34"/>
  <c r="G75" i="34"/>
  <c r="G76" i="34"/>
  <c r="G77" i="34"/>
  <c r="G78" i="34"/>
  <c r="G79" i="34"/>
  <c r="G80" i="34"/>
  <c r="G81" i="34"/>
  <c r="G82" i="34"/>
  <c r="G83" i="34"/>
  <c r="G6" i="34"/>
  <c r="H2" i="34"/>
  <c r="K87" i="34" l="1"/>
  <c r="K86" i="34"/>
  <c r="K85" i="34"/>
  <c r="K84" i="34"/>
  <c r="J87" i="34"/>
  <c r="J86" i="34"/>
  <c r="J85" i="34"/>
  <c r="J84" i="34"/>
  <c r="I87" i="34"/>
  <c r="I86" i="34"/>
  <c r="I85" i="34"/>
  <c r="I84" i="34"/>
  <c r="H87" i="34"/>
  <c r="H86" i="34"/>
  <c r="H85" i="34"/>
  <c r="H84" i="34"/>
  <c r="G87" i="34"/>
  <c r="G86" i="34"/>
  <c r="G85" i="34"/>
  <c r="G84" i="34"/>
  <c r="G88" i="34" l="1"/>
  <c r="H88" i="34"/>
  <c r="I88" i="34"/>
  <c r="J88" i="34"/>
  <c r="K88" i="34"/>
  <c r="D87" i="34" l="1"/>
  <c r="D86" i="34"/>
  <c r="D85" i="34"/>
  <c r="D84" i="34"/>
  <c r="B2" i="34"/>
  <c r="C2" i="34" s="1"/>
  <c r="D2" i="34" s="1"/>
  <c r="E2" i="34" s="1"/>
  <c r="F2" i="34" s="1"/>
  <c r="G2" i="34" s="1"/>
  <c r="I2" i="34" s="1"/>
  <c r="J2" i="34" s="1"/>
  <c r="K2" i="34" s="1"/>
  <c r="D88" i="34" l="1"/>
  <c r="H20" i="35" l="1"/>
  <c r="H30" i="35" s="1"/>
  <c r="G20" i="35"/>
  <c r="G30" i="35" s="1"/>
</calcChain>
</file>

<file path=xl/sharedStrings.xml><?xml version="1.0" encoding="utf-8"?>
<sst xmlns="http://schemas.openxmlformats.org/spreadsheetml/2006/main" count="537" uniqueCount="419">
  <si>
    <t>Term 1</t>
  </si>
  <si>
    <t>Term 2</t>
  </si>
  <si>
    <t>Term 3</t>
  </si>
  <si>
    <t>FULL YEAR</t>
  </si>
  <si>
    <t>OPENING BALANCE</t>
  </si>
  <si>
    <t>Petty Cash - closing balance from last return</t>
  </si>
  <si>
    <t>VAT reimbursements received</t>
  </si>
  <si>
    <t>Debtor control</t>
  </si>
  <si>
    <t>MONEY PAID OUT OF THE BANK A/C</t>
  </si>
  <si>
    <t>Payroll expenditure (outsourced payroll only)</t>
  </si>
  <si>
    <t>a</t>
  </si>
  <si>
    <t>Closing Petty cash</t>
  </si>
  <si>
    <t>b</t>
  </si>
  <si>
    <t>Total debits not cleared</t>
  </si>
  <si>
    <t>2018-19 SCHOOLS FINANCE RETURNS</t>
  </si>
  <si>
    <t>DfE No.</t>
  </si>
  <si>
    <t>Balance St Cost Ctr</t>
  </si>
  <si>
    <t>AP ID</t>
  </si>
  <si>
    <t>Cost Ctr</t>
  </si>
  <si>
    <t>Sector</t>
  </si>
  <si>
    <t>SCHOOL NAME</t>
  </si>
  <si>
    <t>504916</t>
  </si>
  <si>
    <t>30023</t>
  </si>
  <si>
    <t>Nursery</t>
  </si>
  <si>
    <t>Greenfields Nursery School</t>
  </si>
  <si>
    <t>504917</t>
  </si>
  <si>
    <t>30025</t>
  </si>
  <si>
    <t xml:space="preserve">Grove House Nursery </t>
  </si>
  <si>
    <t>504918</t>
  </si>
  <si>
    <t>30379</t>
  </si>
  <si>
    <t xml:space="preserve">Maples Nursery </t>
  </si>
  <si>
    <t>504914</t>
  </si>
  <si>
    <t>30136</t>
  </si>
  <si>
    <t>South Acton Children Centre</t>
  </si>
  <si>
    <t>504800</t>
  </si>
  <si>
    <t>30001</t>
  </si>
  <si>
    <t>Primary</t>
  </si>
  <si>
    <t xml:space="preserve">Allenby Primary School </t>
  </si>
  <si>
    <t>504802</t>
  </si>
  <si>
    <t>30002</t>
  </si>
  <si>
    <t xml:space="preserve">Beaconsfield Primary School </t>
  </si>
  <si>
    <t>504804</t>
  </si>
  <si>
    <t>30004</t>
  </si>
  <si>
    <t>Berrymede Infant / Nursery School</t>
  </si>
  <si>
    <t>504805</t>
  </si>
  <si>
    <t>30005</t>
  </si>
  <si>
    <t xml:space="preserve">Berrymede Junior </t>
  </si>
  <si>
    <t>504806</t>
  </si>
  <si>
    <t>30006</t>
  </si>
  <si>
    <t xml:space="preserve">Blair Peach Primary School </t>
  </si>
  <si>
    <t>504887</t>
  </si>
  <si>
    <t>30246</t>
  </si>
  <si>
    <t>Christ The Saviour school</t>
  </si>
  <si>
    <t>504875</t>
  </si>
  <si>
    <t>30143</t>
  </si>
  <si>
    <t xml:space="preserve">Clifton Primary School </t>
  </si>
  <si>
    <t>504810</t>
  </si>
  <si>
    <t>30009</t>
  </si>
  <si>
    <t xml:space="preserve">Coston Primary School </t>
  </si>
  <si>
    <t>504811</t>
  </si>
  <si>
    <t>30010</t>
  </si>
  <si>
    <t xml:space="preserve">Dairy Meadow Primary School </t>
  </si>
  <si>
    <t>504812</t>
  </si>
  <si>
    <t>30011</t>
  </si>
  <si>
    <t>Derwentwater Primary School</t>
  </si>
  <si>
    <t>504893</t>
  </si>
  <si>
    <t>30144</t>
  </si>
  <si>
    <t xml:space="preserve">Dormers Wells Infant School </t>
  </si>
  <si>
    <t>504879</t>
  </si>
  <si>
    <t>30013</t>
  </si>
  <si>
    <t>Downe Manor Primary School</t>
  </si>
  <si>
    <t>504816</t>
  </si>
  <si>
    <t>30014</t>
  </si>
  <si>
    <t>Drayton Green Primary School</t>
  </si>
  <si>
    <t>504817</t>
  </si>
  <si>
    <t>30056</t>
  </si>
  <si>
    <t xml:space="preserve">Durdans Park Primary School </t>
  </si>
  <si>
    <t>504818</t>
  </si>
  <si>
    <t>30015</t>
  </si>
  <si>
    <t xml:space="preserve">East Acton Primary School </t>
  </si>
  <si>
    <t>504819</t>
  </si>
  <si>
    <t>30057</t>
  </si>
  <si>
    <t xml:space="preserve">Edward Betham CE Primary </t>
  </si>
  <si>
    <t>504900</t>
  </si>
  <si>
    <t>30150</t>
  </si>
  <si>
    <t xml:space="preserve">Ellen Wilkinson School </t>
  </si>
  <si>
    <t>504821</t>
  </si>
  <si>
    <t>30018</t>
  </si>
  <si>
    <t>Featherstone Primary &amp; Nursery School</t>
  </si>
  <si>
    <t>504822</t>
  </si>
  <si>
    <t>30019</t>
  </si>
  <si>
    <t>Fielding Primary School</t>
  </si>
  <si>
    <t>504823</t>
  </si>
  <si>
    <t>30020</t>
  </si>
  <si>
    <t>Gifford Primary School</t>
  </si>
  <si>
    <t>504881</t>
  </si>
  <si>
    <t>30022</t>
  </si>
  <si>
    <t>Grange Primary School</t>
  </si>
  <si>
    <t>504826</t>
  </si>
  <si>
    <t>30024</t>
  </si>
  <si>
    <t xml:space="preserve">Greenwood Primary School </t>
  </si>
  <si>
    <t>504827</t>
  </si>
  <si>
    <t>30058</t>
  </si>
  <si>
    <t xml:space="preserve">Hambrough Primary </t>
  </si>
  <si>
    <t>504829</t>
  </si>
  <si>
    <t>30027</t>
  </si>
  <si>
    <t>Havelock Primary School</t>
  </si>
  <si>
    <t>504832</t>
  </si>
  <si>
    <t>30028</t>
  </si>
  <si>
    <t xml:space="preserve">Hobbayne Primary School </t>
  </si>
  <si>
    <t>504836</t>
  </si>
  <si>
    <t>30426</t>
  </si>
  <si>
    <t xml:space="preserve">Holy Family Roman Catholic Primary School </t>
  </si>
  <si>
    <t>504833</t>
  </si>
  <si>
    <t>30142</t>
  </si>
  <si>
    <t xml:space="preserve">Horsenden Primary School </t>
  </si>
  <si>
    <t>504835</t>
  </si>
  <si>
    <t>30030</t>
  </si>
  <si>
    <t xml:space="preserve">John Perryn Primary School </t>
  </si>
  <si>
    <t>504830</t>
  </si>
  <si>
    <t>30418</t>
  </si>
  <si>
    <t xml:space="preserve">Khalsa Primary </t>
  </si>
  <si>
    <t>504837</t>
  </si>
  <si>
    <t>30059</t>
  </si>
  <si>
    <t>Lady Margaret Primary School</t>
  </si>
  <si>
    <t>504838</t>
  </si>
  <si>
    <t>30060</t>
  </si>
  <si>
    <t xml:space="preserve">Little Ealing Primary School </t>
  </si>
  <si>
    <t>504840</t>
  </si>
  <si>
    <t>30033</t>
  </si>
  <si>
    <t xml:space="preserve">Mayfield Primary School </t>
  </si>
  <si>
    <t>504841</t>
  </si>
  <si>
    <t>30034</t>
  </si>
  <si>
    <t xml:space="preserve">Montpelier Primary School </t>
  </si>
  <si>
    <t>504842</t>
  </si>
  <si>
    <t>30061</t>
  </si>
  <si>
    <t>Mount Carmel Catholic Primary</t>
  </si>
  <si>
    <t>504844</t>
  </si>
  <si>
    <t>30035</t>
  </si>
  <si>
    <t>North Ealing Primary School</t>
  </si>
  <si>
    <t>504843</t>
  </si>
  <si>
    <t>30141</t>
  </si>
  <si>
    <t>North Primary School</t>
  </si>
  <si>
    <t>504846</t>
  </si>
  <si>
    <t>30062</t>
  </si>
  <si>
    <t xml:space="preserve">Oaklands Primary School and Nursery </t>
  </si>
  <si>
    <t>504847</t>
  </si>
  <si>
    <t>30036</t>
  </si>
  <si>
    <t xml:space="preserve">Oldfield Primary School </t>
  </si>
  <si>
    <t>504868</t>
  </si>
  <si>
    <t>30140</t>
  </si>
  <si>
    <t xml:space="preserve">Our Lady of the Visitation </t>
  </si>
  <si>
    <t>504876</t>
  </si>
  <si>
    <t>30037</t>
  </si>
  <si>
    <t xml:space="preserve">Perivale Primary School </t>
  </si>
  <si>
    <t>504880</t>
  </si>
  <si>
    <t>30038</t>
  </si>
  <si>
    <t>Petts Hill Primary School</t>
  </si>
  <si>
    <t>504848</t>
  </si>
  <si>
    <t>30039</t>
  </si>
  <si>
    <t xml:space="preserve">Ravenor Primary School </t>
  </si>
  <si>
    <t>504849</t>
  </si>
  <si>
    <t>30063</t>
  </si>
  <si>
    <t>Selborne Primary</t>
  </si>
  <si>
    <t>504850</t>
  </si>
  <si>
    <t>30041</t>
  </si>
  <si>
    <t xml:space="preserve">Southfield Primary School </t>
  </si>
  <si>
    <t>504877</t>
  </si>
  <si>
    <t>30043</t>
  </si>
  <si>
    <t>St Anselms Catholic Primary School</t>
  </si>
  <si>
    <t>504853</t>
  </si>
  <si>
    <t>30065</t>
  </si>
  <si>
    <t xml:space="preserve">St Gregory's Catholic Primary School </t>
  </si>
  <si>
    <t>504854</t>
  </si>
  <si>
    <t>30139</t>
  </si>
  <si>
    <t>St Johns Fisher Catholic Primary School</t>
  </si>
  <si>
    <t>504855</t>
  </si>
  <si>
    <t>30137</t>
  </si>
  <si>
    <t xml:space="preserve">St John's Primary School </t>
  </si>
  <si>
    <t>504856</t>
  </si>
  <si>
    <t>30066</t>
  </si>
  <si>
    <t xml:space="preserve">St Joseph's Catholic Primary </t>
  </si>
  <si>
    <t>504857</t>
  </si>
  <si>
    <t>30067</t>
  </si>
  <si>
    <t xml:space="preserve">St Marks Primary School </t>
  </si>
  <si>
    <t>504858</t>
  </si>
  <si>
    <t>30044</t>
  </si>
  <si>
    <t>St Raphael's Catholic  Primary School</t>
  </si>
  <si>
    <t>504860</t>
  </si>
  <si>
    <t>30046</t>
  </si>
  <si>
    <t xml:space="preserve">St Vincent's RC Primary </t>
  </si>
  <si>
    <t>504861</t>
  </si>
  <si>
    <t>30068</t>
  </si>
  <si>
    <t xml:space="preserve">Stanhope Primary School </t>
  </si>
  <si>
    <t>504807</t>
  </si>
  <si>
    <t>30148</t>
  </si>
  <si>
    <t xml:space="preserve">The Cardinal Wiseman School </t>
  </si>
  <si>
    <t>504862</t>
  </si>
  <si>
    <t>30047</t>
  </si>
  <si>
    <t xml:space="preserve">Three Bridges Primary School </t>
  </si>
  <si>
    <t>504863</t>
  </si>
  <si>
    <t>30048</t>
  </si>
  <si>
    <t xml:space="preserve">Tudor Primary School </t>
  </si>
  <si>
    <t>504865</t>
  </si>
  <si>
    <t>30138</t>
  </si>
  <si>
    <t xml:space="preserve">Vicar's Green JM&amp;I School </t>
  </si>
  <si>
    <t>504866</t>
  </si>
  <si>
    <t>30050</t>
  </si>
  <si>
    <t xml:space="preserve">Viking Primary School </t>
  </si>
  <si>
    <t>504870</t>
  </si>
  <si>
    <t>30052</t>
  </si>
  <si>
    <t>West Acton Primary</t>
  </si>
  <si>
    <t>504871</t>
  </si>
  <si>
    <t>30053</t>
  </si>
  <si>
    <t xml:space="preserve">West Twyford Primary School </t>
  </si>
  <si>
    <t>504872</t>
  </si>
  <si>
    <t>30069</t>
  </si>
  <si>
    <t xml:space="preserve">Willow Tree Primary School </t>
  </si>
  <si>
    <t>504873</t>
  </si>
  <si>
    <t>30054</t>
  </si>
  <si>
    <t>Wolf Fields Primary</t>
  </si>
  <si>
    <t>504895</t>
  </si>
  <si>
    <t>30146</t>
  </si>
  <si>
    <t xml:space="preserve">Wood End Infant School </t>
  </si>
  <si>
    <t>Secondary</t>
  </si>
  <si>
    <t>504897</t>
  </si>
  <si>
    <t>30147</t>
  </si>
  <si>
    <t xml:space="preserve">Brentside High School </t>
  </si>
  <si>
    <t>504883</t>
  </si>
  <si>
    <t>30016</t>
  </si>
  <si>
    <t xml:space="preserve">Elthorne Park High School </t>
  </si>
  <si>
    <t>504901</t>
  </si>
  <si>
    <t>30151</t>
  </si>
  <si>
    <t xml:space="preserve">Greenford High School </t>
  </si>
  <si>
    <t>504902</t>
  </si>
  <si>
    <t>30152</t>
  </si>
  <si>
    <t xml:space="preserve">Northolt High School </t>
  </si>
  <si>
    <t>504867</t>
  </si>
  <si>
    <t>30051</t>
  </si>
  <si>
    <t>Villiers High School</t>
  </si>
  <si>
    <t>504803</t>
  </si>
  <si>
    <t>30003</t>
  </si>
  <si>
    <t>Special</t>
  </si>
  <si>
    <t xml:space="preserve">Belvue Primary School </t>
  </si>
  <si>
    <t>504808</t>
  </si>
  <si>
    <t>30008</t>
  </si>
  <si>
    <t xml:space="preserve">Castlebar School </t>
  </si>
  <si>
    <t>504834</t>
  </si>
  <si>
    <t>30029</t>
  </si>
  <si>
    <t>John Chilton</t>
  </si>
  <si>
    <t>504839</t>
  </si>
  <si>
    <t>30031</t>
  </si>
  <si>
    <t xml:space="preserve">Manderville </t>
  </si>
  <si>
    <t>504851</t>
  </si>
  <si>
    <t>30042</t>
  </si>
  <si>
    <t>Springhallow School</t>
  </si>
  <si>
    <t>504852</t>
  </si>
  <si>
    <t>30064</t>
  </si>
  <si>
    <t>St Ann's</t>
  </si>
  <si>
    <t>NURSERY</t>
  </si>
  <si>
    <t>TOTAL</t>
  </si>
  <si>
    <t>PRIMARY</t>
  </si>
  <si>
    <t>SECONDARY</t>
  </si>
  <si>
    <t>SPECIAL</t>
  </si>
  <si>
    <t>GRAND TOTAL</t>
  </si>
  <si>
    <t>Choose School From Drop Down</t>
  </si>
  <si>
    <t>Reconciliation of Bank Balance</t>
  </si>
  <si>
    <t>Start Date</t>
  </si>
  <si>
    <t>End Date</t>
  </si>
  <si>
    <t xml:space="preserve"> </t>
  </si>
  <si>
    <t>d</t>
  </si>
  <si>
    <t>c</t>
  </si>
  <si>
    <t>Closing bank/cash total [a-b]</t>
  </si>
  <si>
    <t>i</t>
  </si>
  <si>
    <t>Closing Bank Balance Check</t>
  </si>
  <si>
    <t>Unreconciled check</t>
  </si>
  <si>
    <t>Completed by</t>
  </si>
  <si>
    <t>Date</t>
  </si>
  <si>
    <t>Headteacher</t>
  </si>
  <si>
    <t>FMS Finance Reports</t>
  </si>
  <si>
    <t>DEFINE VAT PERIODS BEFORE RUNNING THE REPORTS</t>
  </si>
  <si>
    <t xml:space="preserve">Tools/Define VAT Periods </t>
  </si>
  <si>
    <t>Highlight appropriate VAT Year</t>
  </si>
  <si>
    <t>Click on Period in bottom screen and click on pen icon to edit date</t>
  </si>
  <si>
    <r>
      <t xml:space="preserve">Click on Calendar button on the right of the End Date Box and select the end date of your Finance Return </t>
    </r>
    <r>
      <rPr>
        <b/>
        <sz val="14"/>
        <rFont val="Arial"/>
        <family val="2"/>
      </rPr>
      <t xml:space="preserve">( you must select the day before the return date). </t>
    </r>
    <r>
      <rPr>
        <sz val="14"/>
        <rFont val="Arial"/>
        <family val="2"/>
      </rPr>
      <t>Click on save</t>
    </r>
    <r>
      <rPr>
        <b/>
        <sz val="14"/>
        <rFont val="Arial"/>
        <family val="2"/>
      </rPr>
      <t>.</t>
    </r>
  </si>
  <si>
    <t xml:space="preserve">THE VAT SUBMITTAL SHOULD ONLY BE PRINTED WHEN THE RETURN HAS BALANCED </t>
  </si>
  <si>
    <r>
      <t xml:space="preserve">Previous Periods Control Figures reversed.
</t>
    </r>
    <r>
      <rPr>
        <sz val="12"/>
        <rFont val="Arial"/>
        <family val="2"/>
      </rPr>
      <t xml:space="preserve">Creditors - from last return
Payroll Control - from last return
Debtors - from last return 
</t>
    </r>
    <r>
      <rPr>
        <b/>
        <sz val="12"/>
        <rFont val="Arial"/>
        <family val="2"/>
      </rPr>
      <t xml:space="preserve">
</t>
    </r>
    <r>
      <rPr>
        <b/>
        <u/>
        <sz val="12"/>
        <rFont val="Arial"/>
        <family val="2"/>
      </rPr>
      <t xml:space="preserve">You only need to entered these figures on the first return of the year taken from your last return. They will then forward automatically into your next return sheet </t>
    </r>
  </si>
  <si>
    <t>MONEY CREDITED TO BANK A/C - ADVANCES</t>
  </si>
  <si>
    <r>
      <t>Reports</t>
    </r>
    <r>
      <rPr>
        <b/>
        <sz val="12"/>
        <rFont val="Arial"/>
        <family val="2"/>
      </rPr>
      <t>/</t>
    </r>
    <r>
      <rPr>
        <sz val="12"/>
        <rFont val="Arial"/>
        <family val="2"/>
      </rPr>
      <t>Budget Maintenance</t>
    </r>
    <r>
      <rPr>
        <b/>
        <sz val="12"/>
        <rFont val="Arial"/>
        <family val="2"/>
      </rPr>
      <t>/</t>
    </r>
    <r>
      <rPr>
        <sz val="12"/>
        <rFont val="Arial"/>
        <family val="2"/>
      </rPr>
      <t>Fund to bank</t>
    </r>
  </si>
  <si>
    <r>
      <t xml:space="preserve">Window will open </t>
    </r>
    <r>
      <rPr>
        <b/>
        <sz val="12"/>
        <rFont val="Arial"/>
        <family val="2"/>
      </rPr>
      <t>"do not select fund code"</t>
    </r>
    <r>
      <rPr>
        <sz val="12"/>
        <rFont val="Arial"/>
        <family val="2"/>
      </rPr>
      <t xml:space="preserve">, leave blank then click ok </t>
    </r>
  </si>
  <si>
    <t>Click on print</t>
  </si>
  <si>
    <r>
      <t>VAT reimbursements received
Bank History</t>
    </r>
    <r>
      <rPr>
        <sz val="12"/>
        <rFont val="Arial"/>
        <family val="2"/>
      </rPr>
      <t xml:space="preserve"> - this report is used to identify VAT Reimbursements.</t>
    </r>
  </si>
  <si>
    <t>Click OK and Print</t>
  </si>
  <si>
    <r>
      <t>Reports</t>
    </r>
    <r>
      <rPr>
        <b/>
        <sz val="12"/>
        <rFont val="Arial"/>
        <family val="2"/>
      </rPr>
      <t>/</t>
    </r>
    <r>
      <rPr>
        <sz val="12"/>
        <rFont val="Arial"/>
        <family val="2"/>
      </rPr>
      <t>General Ledger</t>
    </r>
    <r>
      <rPr>
        <b/>
        <sz val="12"/>
        <rFont val="Arial"/>
        <family val="2"/>
      </rPr>
      <t>/</t>
    </r>
    <r>
      <rPr>
        <sz val="12"/>
        <rFont val="Arial"/>
        <family val="2"/>
      </rPr>
      <t xml:space="preserve">VAT Reports </t>
    </r>
  </si>
  <si>
    <t>In the window that opens click on the + button  to add a report</t>
  </si>
  <si>
    <t>In this window  Select VAT Long Summary Report and click print</t>
  </si>
  <si>
    <r>
      <t>Debtor Control
Aged Debtors Report</t>
    </r>
    <r>
      <rPr>
        <sz val="12"/>
        <rFont val="Arial"/>
        <family val="2"/>
      </rPr>
      <t xml:space="preserve"> - identifies Debtor control amount - income that has been invoiced but not received at time of Finance Return</t>
    </r>
  </si>
  <si>
    <t>Focus/Accounts Receivable (Invoiced Income)</t>
  </si>
  <si>
    <t>Reports/Aged Debtor Report</t>
  </si>
  <si>
    <t xml:space="preserve">Click OK and then Printer Icon </t>
  </si>
  <si>
    <t>Return to FMS select Focus/Exit</t>
  </si>
  <si>
    <t>Use the same report previously printed for the VAT Long Summary Income</t>
  </si>
  <si>
    <r>
      <t>Creditor control
Aged Creditors Report</t>
    </r>
    <r>
      <rPr>
        <sz val="12"/>
        <rFont val="Arial"/>
        <family val="2"/>
      </rPr>
      <t xml:space="preserve"> - Identifies Creditor Control Figure - invoices/credit notes that have been processed but not yet paid</t>
    </r>
  </si>
  <si>
    <t>Reports/Accounts Payable/Supplier Analysis/Aged Creditor</t>
  </si>
  <si>
    <t xml:space="preserve">Click Ok and then the printer icon </t>
  </si>
  <si>
    <r>
      <t>Payroll control - Outsourced payroll only</t>
    </r>
    <r>
      <rPr>
        <sz val="12"/>
        <rFont val="Arial"/>
        <family val="2"/>
      </rPr>
      <t xml:space="preserve">  - Chart of Account Review </t>
    </r>
  </si>
  <si>
    <t>General Ledger/Chart of Accounts Review</t>
  </si>
  <si>
    <t xml:space="preserve">Select tab All Ledger Codes </t>
  </si>
  <si>
    <t>In window go to type and select PY payroll control</t>
  </si>
  <si>
    <t xml:space="preserve">Enter the Actual amount at the top of the page </t>
  </si>
  <si>
    <t>Focus/General Ledger/Manual Journal Processing</t>
  </si>
  <si>
    <t>In Window select posted</t>
  </si>
  <si>
    <t>Select from the list of journals the journals relating to payroll dated after the previous return</t>
  </si>
  <si>
    <t>Closing bank/cash total
Do not enter any figures as it is automatically calculated.</t>
  </si>
  <si>
    <t xml:space="preserve">BANK ACCOUNT RECONCILIATION </t>
  </si>
  <si>
    <t>Reports/General Ledger/Petty Cash/Transaction Listing</t>
  </si>
  <si>
    <t>Select Summary Report</t>
  </si>
  <si>
    <t xml:space="preserve">Select Petty Cash Account </t>
  </si>
  <si>
    <t>Insert Dates - from last return to the date of the current return</t>
  </si>
  <si>
    <t>Click OK and Click on print</t>
  </si>
  <si>
    <r>
      <t>Closing bank/cash total</t>
    </r>
    <r>
      <rPr>
        <sz val="12"/>
        <rFont val="Arial"/>
        <family val="2"/>
      </rPr>
      <t xml:space="preserve"> - do not enter as it is automatically calculated </t>
    </r>
  </si>
  <si>
    <t xml:space="preserve">Total credits not cleared </t>
  </si>
  <si>
    <t xml:space="preserve">Reports/General Ledger/Bank/Unreconciled Transaction Listing </t>
  </si>
  <si>
    <t>Select Bank Account</t>
  </si>
  <si>
    <t>Leave dates blank</t>
  </si>
  <si>
    <t>Print</t>
  </si>
  <si>
    <t>Enter figure under heading receipts onto spreadsheet</t>
  </si>
  <si>
    <t>Use same report as above but enter figure under heading payments onto spreadsheet</t>
  </si>
  <si>
    <r>
      <t>ONLY WHEN THE RETURN HAS BALANCED PRINT VAT SUBMITTAL REPORT</t>
    </r>
    <r>
      <rPr>
        <sz val="12"/>
        <rFont val="Arial"/>
        <family val="2"/>
      </rPr>
      <t xml:space="preserve"> </t>
    </r>
  </si>
  <si>
    <t>In this window  Select VAT Submittal Report only when it has been printed click Yes</t>
  </si>
  <si>
    <r>
      <t xml:space="preserve">Things to check if the return does not balance
</t>
    </r>
    <r>
      <rPr>
        <b/>
        <sz val="12"/>
        <rFont val="Arial"/>
        <family val="2"/>
      </rPr>
      <t xml:space="preserve">Ensure the amount showing on the bank statements matches that showing on the computer . If they differ it is likely that
             Payments/receipts have not been reconciled.
             Too many payments/receipts have been reconciled.
             The amount on the cheque and the amount on the bank statement differ.
             If there are cheques waiting to be processed. Ensure that you have 
             entered  the Creditor Control figure found on the aged creditor 
             report, into the correct area of the Money paid out of the bank a/c section.
             If you are using the Accounts Receivable Module and have raised an 
             invoice but have not yet received payment, then ensure that you have
             Debtor Control figure in the Money Credited to Bank A/C section.    
             If you have had Creditor/Debtor control figures on your previous return,
             ensure that these have carried forward and reversed in previous periods control.
             Ensure there are no unauthorised invoices on the system, this affects 
             VAT reports.
             Ensure the dates on the reports are correct, particularly the Unreconciled
             Transactions listing. This should be left blank so that all unreconciled 
             transactions on the system are picked up.                                                                                 
</t>
    </r>
  </si>
  <si>
    <t>Sort Code</t>
  </si>
  <si>
    <t>Signature of Headteacher is to confirm all fields are correct and the following items are being monitored:
 - Debtor control and Creditor control reports for old items - more than 60 days
 - Unreconciled Debits and Credits over 5 months</t>
  </si>
  <si>
    <r>
      <t>Reports</t>
    </r>
    <r>
      <rPr>
        <b/>
        <sz val="12"/>
        <rFont val="Arial"/>
        <family val="2"/>
      </rPr>
      <t>/</t>
    </r>
    <r>
      <rPr>
        <sz val="12"/>
        <rFont val="Arial"/>
        <family val="2"/>
      </rPr>
      <t>General Ledger/Bank/Bank History/
Insert dates from the last return to date of return.</t>
    </r>
  </si>
  <si>
    <t>PLEASE RUN ALL REPORTS AT THE SAME TIME.  ENSURE THAT FMS IS NOT WORKED ON THE AT DAY UNTIL THE RETURN IS RECONCILED AND ALL REPORTS ARE RUN.</t>
  </si>
  <si>
    <t>Scan and paste the report into the Aged Creditor worksheet</t>
  </si>
  <si>
    <r>
      <t xml:space="preserve">Bank balance - </t>
    </r>
    <r>
      <rPr>
        <sz val="12"/>
        <rFont val="Arial"/>
        <family val="2"/>
      </rPr>
      <t xml:space="preserve">Closing bank history report  &amp; Bank Reconciliation Report
</t>
    </r>
  </si>
  <si>
    <r>
      <t xml:space="preserve">OPENING BALANCE
</t>
    </r>
    <r>
      <rPr>
        <sz val="12"/>
        <rFont val="Arial"/>
        <family val="2"/>
      </rPr>
      <t>Petty Cash - closing balance from last return 
Bank  Balance - closing balance from last return</t>
    </r>
    <r>
      <rPr>
        <b/>
        <u/>
        <sz val="12"/>
        <rFont val="Arial"/>
        <family val="2"/>
      </rPr>
      <t xml:space="preserve">
</t>
    </r>
    <r>
      <rPr>
        <b/>
        <sz val="12"/>
        <rFont val="Arial"/>
        <family val="2"/>
      </rPr>
      <t xml:space="preserve">Enter these figures only once on the first return of the year
</t>
    </r>
  </si>
  <si>
    <t>Balances and Reserves Report - FMS schools only</t>
  </si>
  <si>
    <t>Reports/General Ledger/Balances and Reserves</t>
  </si>
  <si>
    <t>Run the report for the current year</t>
  </si>
  <si>
    <t>Cumulative Expense Report or Summary Trial Balance</t>
  </si>
  <si>
    <t xml:space="preserve">This report holds actual to date, commitments, budget and variance information </t>
  </si>
  <si>
    <r>
      <t xml:space="preserve">VAT LONG Summary INCOME
</t>
    </r>
    <r>
      <rPr>
        <sz val="12"/>
        <rFont val="Arial"/>
        <family val="2"/>
      </rPr>
      <t xml:space="preserve">Identifies the income and expenditure - Use the total figures to complete the return </t>
    </r>
    <r>
      <rPr>
        <u/>
        <sz val="12"/>
        <rFont val="Arial"/>
        <family val="2"/>
      </rPr>
      <t>separating out VAT and Net.</t>
    </r>
    <r>
      <rPr>
        <b/>
        <sz val="12"/>
        <rFont val="Arial"/>
        <family val="2"/>
      </rPr>
      <t xml:space="preserve"> (On the printed report the figure comes under the heading Output for income)</t>
    </r>
  </si>
  <si>
    <r>
      <t>VAT LONG Summary EXPENDITURE</t>
    </r>
    <r>
      <rPr>
        <sz val="12"/>
        <rFont val="Arial"/>
        <family val="2"/>
      </rPr>
      <t xml:space="preserve">
Identifies the income and expenditure - Use the total figure to complete the return </t>
    </r>
    <r>
      <rPr>
        <u/>
        <sz val="12"/>
        <rFont val="Arial"/>
        <family val="2"/>
      </rPr>
      <t>keeping VAT and net totals separate.</t>
    </r>
    <r>
      <rPr>
        <sz val="12"/>
        <rFont val="Arial"/>
        <family val="2"/>
      </rPr>
      <t xml:space="preserve"> </t>
    </r>
    <r>
      <rPr>
        <b/>
        <sz val="12"/>
        <rFont val="Arial"/>
        <family val="2"/>
      </rPr>
      <t>(On the printed report the figure comes under the heading Input for expenditure</t>
    </r>
    <r>
      <rPr>
        <sz val="12"/>
        <rFont val="Arial"/>
        <family val="2"/>
      </rPr>
      <t>)</t>
    </r>
  </si>
  <si>
    <t>USING THE FINANCE RETURN SPREADSHEET HEADINGS FROM TOP TO BOTTOM OF THE SHEET.
BELOW ARE THE FOLLOWING REPORTS PRINTED FROM FMS6  NEEDED FOR THE RETURN</t>
  </si>
  <si>
    <r>
      <t>Payroll expenditure - Outsourced payroll only</t>
    </r>
    <r>
      <rPr>
        <sz val="12"/>
        <rFont val="Arial"/>
        <family val="2"/>
      </rPr>
      <t xml:space="preserve"> - Used for the Payroll Expenditure </t>
    </r>
  </si>
  <si>
    <t>Scan and paste the report into the Aged Debtor worksheet</t>
  </si>
  <si>
    <t>Scan and paste the report into the Payroll Control worksheet</t>
  </si>
  <si>
    <r>
      <t xml:space="preserve">Closing Petty Cash - </t>
    </r>
    <r>
      <rPr>
        <sz val="12"/>
        <rFont val="Arial"/>
        <family val="2"/>
      </rPr>
      <t xml:space="preserve">Should match the actual cash held in the petty cash tin </t>
    </r>
  </si>
  <si>
    <t>Balance as per Bank statement - enter onto spreadsheet with account details.  Scan and include statement within the file on the Bank statement tab</t>
  </si>
  <si>
    <t>CHECKS - These figures are automatically calculated within the spreadsheet and  are used to identify the amount difference. Please follow information on the checklist tab for Non-balanced return</t>
  </si>
  <si>
    <r>
      <t>Advances - Fund to Bank Journals</t>
    </r>
    <r>
      <rPr>
        <sz val="12"/>
        <rFont val="Arial"/>
        <family val="2"/>
      </rPr>
      <t xml:space="preserve"> - this report identifies advances from the LEA</t>
    </r>
  </si>
  <si>
    <t>Scan and save the signed file on the VAT submittal tab</t>
  </si>
  <si>
    <t>Scan and save the report in the Balances and Reserves tab</t>
  </si>
  <si>
    <t>Export the report and save the report in the relevant tab</t>
  </si>
  <si>
    <t>SPARE TERM</t>
  </si>
  <si>
    <t>Finance Return Income and Exp</t>
  </si>
  <si>
    <t>Date of Oldest Unreconciled Item</t>
  </si>
  <si>
    <t>Unreconciled Payments: Total debits not cleared</t>
  </si>
  <si>
    <t>Unreconciled Receipts: Total credits not cleared</t>
  </si>
  <si>
    <t>Finance Journal Upload - Expenditure</t>
  </si>
  <si>
    <t>Finance Journal Upload - Income</t>
  </si>
  <si>
    <t>Finance Journal Upload - Capital</t>
  </si>
  <si>
    <t>Finance Journal Upload - TOTAL</t>
  </si>
  <si>
    <t>VAT Inputs</t>
  </si>
  <si>
    <t>VAT Outputs</t>
  </si>
  <si>
    <t>Control Balance</t>
  </si>
  <si>
    <t>SCHOOL FINANCE RETURN</t>
  </si>
  <si>
    <t>Movement In Period</t>
  </si>
  <si>
    <t>Fund to Bank Entries:  Loan and/or Repayment:</t>
  </si>
  <si>
    <t>Fund to Bank Entries: Capital Income from LBE</t>
  </si>
  <si>
    <t>TOTAL MOVEMENT</t>
  </si>
  <si>
    <t>Calculated Finance System Balance</t>
  </si>
  <si>
    <t>Check - Finance System Bank</t>
  </si>
  <si>
    <r>
      <t xml:space="preserve">Control Balance </t>
    </r>
    <r>
      <rPr>
        <b/>
        <sz val="8"/>
        <color theme="1"/>
        <rFont val="Arial"/>
        <family val="2"/>
      </rPr>
      <t>(Balances and Reserves Report)</t>
    </r>
  </si>
  <si>
    <t>Finance System Bank balance</t>
  </si>
  <si>
    <t>Creditor control</t>
  </si>
  <si>
    <t>Payroll control</t>
  </si>
  <si>
    <t>PFI Control</t>
  </si>
  <si>
    <t>VAT Other (if applicable)</t>
  </si>
  <si>
    <t>VAT Control Balance</t>
  </si>
  <si>
    <t>VAT Reimbursement Outstanding</t>
  </si>
  <si>
    <t>VAT Control (Balances and Reserves Report)</t>
  </si>
  <si>
    <t>Bank Statement Balance</t>
  </si>
  <si>
    <t>Account No</t>
  </si>
  <si>
    <t>Check Finance Upload</t>
  </si>
  <si>
    <t>Payroll Expenditure (outsourced payroll)</t>
  </si>
  <si>
    <t>Check - VAT Control</t>
  </si>
  <si>
    <t>Year to Date - Cumulative Expense Analysis Report</t>
  </si>
  <si>
    <t>Increase in fund is a positive</t>
  </si>
  <si>
    <t>Enter as a positive</t>
  </si>
  <si>
    <t>INCOME - VAT Long summary Excl VAT</t>
  </si>
  <si>
    <t>Income is a positive</t>
  </si>
  <si>
    <t>Expenditure is a negative</t>
  </si>
  <si>
    <t>EXPENDITURE - VAT Long Summary Excl VAT</t>
  </si>
  <si>
    <t>INCOME VAT - Long summary 20%</t>
  </si>
  <si>
    <t>EXPENDITURE VAT - Long Summary 20%</t>
  </si>
  <si>
    <t>EXPENDITURE VAT - Long Summary 5%</t>
  </si>
  <si>
    <t>[c-d]</t>
  </si>
  <si>
    <t>Enter OD balance as a negative</t>
  </si>
  <si>
    <t>ii</t>
  </si>
  <si>
    <t>[i-ii]</t>
  </si>
  <si>
    <t>Please enter date of oldest unreconciled item.</t>
  </si>
  <si>
    <t>Enter Expenditure as a negative</t>
  </si>
  <si>
    <t>Enter Income as a positive</t>
  </si>
  <si>
    <t>iii</t>
  </si>
  <si>
    <t>iv</t>
  </si>
  <si>
    <t>[iv-iii]</t>
  </si>
  <si>
    <t>Enter figure as per the report</t>
  </si>
  <si>
    <t>CLICK THE "+" FOR A SPARE TERM</t>
  </si>
  <si>
    <t>Cashbook</t>
  </si>
  <si>
    <t>Creditors</t>
  </si>
  <si>
    <t>Payroll Control</t>
  </si>
  <si>
    <t>Debtors</t>
  </si>
  <si>
    <t>Formula Driven.  Control Balance (d)</t>
  </si>
  <si>
    <t>Variance indicates item on finance upload is not reflected within the finance return</t>
  </si>
  <si>
    <t>Variance may indicate oustanding VAT reimbusement or mispostings.</t>
  </si>
  <si>
    <t>ALL REPORTS MUST BE RUN AT THE SAME TIME TO ENSURE THE RETURN RECONCILES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</si>
</sst>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x14ac:knownFonts="1">
    <font>
      <sz val="11"/>
      <color theme="1"/>
      <name val="Calibri"/>
      <family val="2"/>
      <scheme val="minor"/>
    </font>
    <font>
      <b/>
      <sz val="10"/>
      <name val="Arial"/>
      <family val="2"/>
    </font>
    <font>
      <b/>
      <u/>
      <sz val="11"/>
      <name val="Arial"/>
      <family val="2"/>
    </font>
    <font>
      <b/>
      <u/>
      <sz val="10"/>
      <name val="Arial"/>
      <family val="2"/>
    </font>
    <font>
      <sz val="10"/>
      <color theme="1"/>
      <name val="Arial"/>
      <family val="2"/>
    </font>
    <font>
      <b/>
      <sz val="10"/>
      <color theme="1"/>
      <name val="Arial"/>
      <family val="2"/>
    </font>
    <font>
      <sz val="11"/>
      <color theme="1"/>
      <name val="Arial"/>
      <family val="2"/>
    </font>
    <font>
      <b/>
      <sz val="11"/>
      <color theme="1"/>
      <name val="Arial"/>
      <family val="2"/>
    </font>
    <font>
      <sz val="11"/>
      <name val="Arial"/>
      <family val="2"/>
    </font>
    <font>
      <b/>
      <sz val="11"/>
      <name val="Arial"/>
      <family val="2"/>
    </font>
    <font>
      <b/>
      <u/>
      <sz val="11"/>
      <color theme="1"/>
      <name val="Arial"/>
      <family val="2"/>
    </font>
    <font>
      <sz val="9"/>
      <color theme="1"/>
      <name val="Arial"/>
      <family val="2"/>
    </font>
    <font>
      <sz val="8"/>
      <name val="Arial"/>
      <family val="2"/>
    </font>
    <font>
      <sz val="8"/>
      <color theme="1"/>
      <name val="Arial"/>
      <family val="2"/>
    </font>
    <font>
      <sz val="11"/>
      <color theme="1"/>
      <name val="Calibri"/>
      <family val="2"/>
      <scheme val="minor"/>
    </font>
    <font>
      <sz val="10"/>
      <name val="Arial"/>
      <family val="2"/>
    </font>
    <font>
      <b/>
      <sz val="10"/>
      <color indexed="10"/>
      <name val="Arial"/>
      <family val="2"/>
    </font>
    <font>
      <b/>
      <sz val="14"/>
      <name val="Arial"/>
      <family val="2"/>
    </font>
    <font>
      <u/>
      <sz val="10"/>
      <color theme="10"/>
      <name val="Arial"/>
      <family val="2"/>
    </font>
    <font>
      <sz val="14"/>
      <name val="Arial"/>
      <family val="2"/>
    </font>
    <font>
      <b/>
      <sz val="12"/>
      <name val="Arial"/>
      <family val="2"/>
    </font>
    <font>
      <sz val="12"/>
      <name val="Arial"/>
      <family val="2"/>
    </font>
    <font>
      <b/>
      <u/>
      <sz val="16"/>
      <name val="Arial"/>
      <family val="2"/>
    </font>
    <font>
      <sz val="16"/>
      <name val="Arial"/>
      <family val="2"/>
    </font>
    <font>
      <b/>
      <sz val="12"/>
      <color indexed="10"/>
      <name val="Arial"/>
      <family val="2"/>
    </font>
    <font>
      <b/>
      <u/>
      <sz val="12"/>
      <name val="Arial"/>
      <family val="2"/>
    </font>
    <font>
      <sz val="10"/>
      <name val="Arial"/>
      <family val="2"/>
    </font>
    <font>
      <u/>
      <sz val="12"/>
      <name val="Arial"/>
      <family val="2"/>
    </font>
    <font>
      <b/>
      <sz val="8"/>
      <color theme="1"/>
      <name val="Arial"/>
      <family val="2"/>
    </font>
    <font>
      <sz val="9"/>
      <name val="Arial"/>
      <family val="2"/>
    </font>
    <font>
      <b/>
      <sz val="9"/>
      <name val="Arial"/>
      <family val="2"/>
    </font>
    <font>
      <b/>
      <sz val="9"/>
      <color rgb="FFFF0000"/>
      <name val="Arial"/>
      <family val="2"/>
    </font>
    <font>
      <b/>
      <sz val="9"/>
      <color rgb="FFFF0000"/>
      <name val="Arial Black"/>
      <family val="2"/>
    </font>
  </fonts>
  <fills count="1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10"/>
        <bgColor indexed="64"/>
      </patternFill>
    </fill>
    <fill>
      <patternFill patternType="solid">
        <fgColor rgb="FF92D050"/>
        <bgColor indexed="64"/>
      </patternFill>
    </fill>
  </fills>
  <borders count="33">
    <border>
      <left/>
      <right/>
      <top/>
      <bottom/>
      <diagonal/>
    </border>
    <border>
      <left/>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style="double">
        <color auto="1"/>
      </right>
      <top style="thin">
        <color indexed="64"/>
      </top>
      <bottom/>
      <diagonal/>
    </border>
    <border>
      <left/>
      <right style="double">
        <color auto="1"/>
      </right>
      <top style="thin">
        <color indexed="64"/>
      </top>
      <bottom style="double">
        <color indexed="64"/>
      </bottom>
      <diagonal/>
    </border>
    <border>
      <left style="double">
        <color auto="1"/>
      </left>
      <right/>
      <top style="thin">
        <color indexed="64"/>
      </top>
      <bottom style="thin">
        <color indexed="64"/>
      </bottom>
      <diagonal/>
    </border>
    <border>
      <left style="double">
        <color auto="1"/>
      </left>
      <right/>
      <top style="thin">
        <color indexed="64"/>
      </top>
      <bottom style="double">
        <color auto="1"/>
      </bottom>
      <diagonal/>
    </border>
    <border>
      <left/>
      <right style="double">
        <color indexed="64"/>
      </right>
      <top style="thin">
        <color indexed="64"/>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indexed="64"/>
      </top>
      <bottom/>
      <diagonal/>
    </border>
    <border>
      <left style="double">
        <color auto="1"/>
      </left>
      <right style="double">
        <color auto="1"/>
      </right>
      <top style="thin">
        <color indexed="64"/>
      </top>
      <bottom style="double">
        <color indexed="64"/>
      </bottom>
      <diagonal/>
    </border>
    <border>
      <left style="double">
        <color auto="1"/>
      </left>
      <right style="double">
        <color auto="1"/>
      </right>
      <top style="thin">
        <color indexed="64"/>
      </top>
      <bottom style="thin">
        <color indexed="64"/>
      </bottom>
      <diagonal/>
    </border>
    <border>
      <left style="double">
        <color auto="1"/>
      </left>
      <right style="double">
        <color auto="1"/>
      </right>
      <top/>
      <bottom style="double">
        <color auto="1"/>
      </bottom>
      <diagonal/>
    </border>
  </borders>
  <cellStyleXfs count="11">
    <xf numFmtId="0" fontId="0" fillId="0" borderId="0"/>
    <xf numFmtId="0" fontId="15" fillId="0" borderId="0"/>
    <xf numFmtId="43" fontId="15" fillId="0" borderId="0" applyFont="0" applyFill="0" applyBorder="0" applyAlignment="0" applyProtection="0"/>
    <xf numFmtId="0" fontId="18" fillId="0" borderId="0" applyNumberFormat="0" applyFill="0" applyBorder="0" applyAlignment="0" applyProtection="0">
      <alignment vertical="top"/>
    </xf>
    <xf numFmtId="0" fontId="15" fillId="0" borderId="0"/>
    <xf numFmtId="0" fontId="14" fillId="0" borderId="0"/>
    <xf numFmtId="43" fontId="14" fillId="0" borderId="0" applyFont="0" applyFill="0" applyBorder="0" applyAlignment="0" applyProtection="0"/>
    <xf numFmtId="0" fontId="14" fillId="0" borderId="0"/>
    <xf numFmtId="0" fontId="15" fillId="0" borderId="0"/>
    <xf numFmtId="0" fontId="14" fillId="0" borderId="0"/>
    <xf numFmtId="0" fontId="26" fillId="0" borderId="0"/>
  </cellStyleXfs>
  <cellXfs count="220">
    <xf numFmtId="0" fontId="0" fillId="0" borderId="0" xfId="0"/>
    <xf numFmtId="0" fontId="2" fillId="0" borderId="3" xfId="0" applyFont="1" applyFill="1" applyBorder="1" applyAlignment="1">
      <alignment vertical="center"/>
    </xf>
    <xf numFmtId="0" fontId="2" fillId="0" borderId="4" xfId="0" applyFont="1" applyFill="1" applyBorder="1" applyAlignment="1">
      <alignment vertical="center"/>
    </xf>
    <xf numFmtId="0" fontId="3" fillId="0" borderId="4" xfId="0" applyFont="1" applyFill="1" applyBorder="1"/>
    <xf numFmtId="0" fontId="4" fillId="0" borderId="5" xfId="0" applyFont="1" applyFill="1" applyBorder="1"/>
    <xf numFmtId="0" fontId="4" fillId="0" borderId="6" xfId="0" applyFont="1" applyFill="1" applyBorder="1"/>
    <xf numFmtId="0" fontId="4" fillId="0" borderId="6" xfId="0" applyFont="1" applyBorder="1"/>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49" fontId="5" fillId="2" borderId="9" xfId="0" applyNumberFormat="1" applyFont="1" applyFill="1" applyBorder="1" applyAlignment="1">
      <alignment vertical="center" wrapText="1"/>
    </xf>
    <xf numFmtId="0" fontId="5" fillId="2" borderId="9" xfId="0" applyFont="1" applyFill="1" applyBorder="1" applyAlignment="1">
      <alignment vertical="center" wrapText="1"/>
    </xf>
    <xf numFmtId="0" fontId="4" fillId="0" borderId="10" xfId="0" applyFont="1" applyFill="1" applyBorder="1" applyAlignment="1">
      <alignment horizontal="left"/>
    </xf>
    <xf numFmtId="0" fontId="4" fillId="0" borderId="11" xfId="0" applyFont="1" applyFill="1" applyBorder="1" applyAlignment="1">
      <alignment horizontal="left"/>
    </xf>
    <xf numFmtId="49" fontId="4" fillId="0" borderId="12" xfId="0" applyNumberFormat="1" applyFont="1" applyFill="1" applyBorder="1" applyAlignment="1">
      <alignment horizontal="left"/>
    </xf>
    <xf numFmtId="0" fontId="4" fillId="0" borderId="12" xfId="0" applyFont="1" applyFill="1" applyBorder="1" applyAlignment="1">
      <alignment horizontal="left"/>
    </xf>
    <xf numFmtId="0" fontId="4" fillId="0" borderId="12" xfId="0" applyFont="1" applyFill="1" applyBorder="1"/>
    <xf numFmtId="0" fontId="4" fillId="0" borderId="13" xfId="0" applyFont="1" applyFill="1" applyBorder="1" applyAlignment="1">
      <alignment horizontal="left"/>
    </xf>
    <xf numFmtId="0" fontId="4" fillId="0" borderId="14" xfId="0" applyFont="1" applyFill="1" applyBorder="1" applyAlignment="1">
      <alignment horizontal="left"/>
    </xf>
    <xf numFmtId="49" fontId="4" fillId="0" borderId="15" xfId="0" applyNumberFormat="1" applyFont="1" applyFill="1" applyBorder="1" applyAlignment="1">
      <alignment horizontal="left"/>
    </xf>
    <xf numFmtId="0" fontId="4" fillId="0" borderId="15" xfId="0" applyFont="1" applyFill="1" applyBorder="1" applyAlignment="1">
      <alignment horizontal="left"/>
    </xf>
    <xf numFmtId="0" fontId="4" fillId="0" borderId="15" xfId="0" applyFont="1" applyFill="1" applyBorder="1"/>
    <xf numFmtId="0" fontId="5" fillId="0" borderId="7" xfId="0" applyFont="1" applyFill="1" applyBorder="1"/>
    <xf numFmtId="0" fontId="5" fillId="0" borderId="8" xfId="0" applyFont="1" applyFill="1" applyBorder="1"/>
    <xf numFmtId="0" fontId="5" fillId="0" borderId="9" xfId="0" applyFont="1" applyFill="1" applyBorder="1"/>
    <xf numFmtId="0" fontId="5" fillId="0" borderId="9" xfId="0" applyFont="1" applyFill="1" applyBorder="1" applyAlignment="1">
      <alignment horizontal="left"/>
    </xf>
    <xf numFmtId="0" fontId="1" fillId="0" borderId="9" xfId="0" applyFont="1" applyFill="1" applyBorder="1"/>
    <xf numFmtId="0" fontId="4" fillId="0" borderId="0" xfId="0" applyFont="1" applyFill="1"/>
    <xf numFmtId="0" fontId="4" fillId="0" borderId="0" xfId="0" applyFont="1"/>
    <xf numFmtId="0" fontId="4" fillId="0" borderId="0" xfId="0" applyFont="1" applyFill="1" applyBorder="1"/>
    <xf numFmtId="0" fontId="6" fillId="0" borderId="0" xfId="0" applyFont="1"/>
    <xf numFmtId="4" fontId="6" fillId="0" borderId="0" xfId="0" applyNumberFormat="1" applyFont="1"/>
    <xf numFmtId="0" fontId="12" fillId="0" borderId="0" xfId="0" applyFont="1" applyBorder="1"/>
    <xf numFmtId="0" fontId="12" fillId="0" borderId="0" xfId="0" applyFont="1" applyFill="1" applyBorder="1" applyAlignment="1">
      <alignment vertical="center"/>
    </xf>
    <xf numFmtId="0" fontId="13" fillId="0" borderId="0" xfId="0" applyFont="1" applyBorder="1"/>
    <xf numFmtId="0" fontId="15" fillId="0" borderId="0" xfId="1"/>
    <xf numFmtId="0" fontId="20" fillId="0" borderId="0" xfId="1" applyFont="1"/>
    <xf numFmtId="0" fontId="21" fillId="0" borderId="0" xfId="1" applyFont="1"/>
    <xf numFmtId="0" fontId="15" fillId="0" borderId="0" xfId="1" applyAlignment="1">
      <alignment vertical="top" wrapText="1"/>
    </xf>
    <xf numFmtId="0" fontId="19" fillId="0" borderId="0" xfId="1" applyFont="1" applyAlignment="1">
      <alignment vertical="top"/>
    </xf>
    <xf numFmtId="0" fontId="21" fillId="0" borderId="0" xfId="1" applyFont="1" applyAlignment="1">
      <alignment vertical="top" wrapText="1"/>
    </xf>
    <xf numFmtId="0" fontId="15" fillId="0" borderId="0" xfId="1" applyAlignment="1">
      <alignment vertical="top"/>
    </xf>
    <xf numFmtId="0" fontId="25" fillId="0" borderId="0" xfId="1" applyFont="1" applyFill="1" applyAlignment="1">
      <alignment vertical="top" wrapText="1"/>
    </xf>
    <xf numFmtId="0" fontId="15" fillId="0" borderId="0" xfId="1" applyFill="1" applyAlignment="1">
      <alignment vertical="top" wrapText="1"/>
    </xf>
    <xf numFmtId="0" fontId="20" fillId="0" borderId="0" xfId="1" applyFont="1" applyAlignment="1">
      <alignment vertical="top"/>
    </xf>
    <xf numFmtId="0" fontId="21" fillId="0" borderId="0" xfId="1" applyFont="1" applyAlignment="1">
      <alignment vertical="top"/>
    </xf>
    <xf numFmtId="0" fontId="25" fillId="0" borderId="0" xfId="1" applyFont="1" applyAlignment="1">
      <alignment vertical="top"/>
    </xf>
    <xf numFmtId="0" fontId="21" fillId="0" borderId="0" xfId="1" applyFont="1" applyFill="1" applyAlignment="1">
      <alignment vertical="top" wrapText="1"/>
    </xf>
    <xf numFmtId="4" fontId="5" fillId="0" borderId="9" xfId="0" applyNumberFormat="1" applyFont="1" applyFill="1" applyBorder="1"/>
    <xf numFmtId="0" fontId="21" fillId="0" borderId="0" xfId="1" applyFont="1" applyAlignment="1">
      <alignment vertical="top" wrapText="1"/>
    </xf>
    <xf numFmtId="0" fontId="21" fillId="0" borderId="0" xfId="1" applyFont="1" applyAlignment="1">
      <alignment vertical="top" wrapText="1"/>
    </xf>
    <xf numFmtId="0" fontId="22" fillId="0" borderId="0" xfId="1" applyFont="1" applyAlignment="1">
      <alignment vertical="top"/>
    </xf>
    <xf numFmtId="0" fontId="6" fillId="0" borderId="0" xfId="0" applyFont="1" applyProtection="1">
      <protection locked="0"/>
    </xf>
    <xf numFmtId="0" fontId="6" fillId="0" borderId="0" xfId="0" applyFont="1" applyFill="1" applyBorder="1" applyProtection="1">
      <protection locked="0"/>
    </xf>
    <xf numFmtId="0" fontId="6" fillId="0" borderId="0" xfId="0" applyFont="1" applyFill="1" applyBorder="1" applyAlignment="1" applyProtection="1">
      <alignment horizontal="right" indent="1"/>
      <protection locked="0"/>
    </xf>
    <xf numFmtId="0" fontId="6" fillId="0" borderId="0" xfId="0" applyFont="1" applyBorder="1" applyProtection="1">
      <protection locked="0"/>
    </xf>
    <xf numFmtId="0" fontId="7" fillId="0" borderId="0" xfId="0"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4" fontId="8" fillId="0" borderId="0" xfId="0" applyNumberFormat="1" applyFont="1" applyFill="1" applyBorder="1" applyProtection="1">
      <protection locked="0"/>
    </xf>
    <xf numFmtId="4" fontId="8" fillId="0" borderId="0" xfId="0" applyNumberFormat="1" applyFont="1" applyFill="1" applyBorder="1" applyAlignment="1" applyProtection="1">
      <alignment vertical="center"/>
      <protection locked="0"/>
    </xf>
    <xf numFmtId="4" fontId="9" fillId="0" borderId="0" xfId="0" applyNumberFormat="1" applyFont="1" applyFill="1" applyBorder="1" applyProtection="1">
      <protection locked="0"/>
    </xf>
    <xf numFmtId="0" fontId="6" fillId="0" borderId="0" xfId="0" applyFont="1" applyFill="1" applyProtection="1">
      <protection locked="0"/>
    </xf>
    <xf numFmtId="0" fontId="15" fillId="0" borderId="0" xfId="1" applyFont="1" applyFill="1" applyBorder="1" applyProtection="1">
      <protection locked="0"/>
    </xf>
    <xf numFmtId="0" fontId="15" fillId="0" borderId="16" xfId="1" applyFont="1" applyFill="1" applyBorder="1" applyAlignment="1" applyProtection="1">
      <protection locked="0"/>
    </xf>
    <xf numFmtId="0" fontId="15" fillId="0" borderId="16" xfId="1" applyFont="1" applyFill="1" applyBorder="1" applyAlignment="1" applyProtection="1">
      <alignment horizontal="right"/>
      <protection locked="0"/>
    </xf>
    <xf numFmtId="0" fontId="7" fillId="0" borderId="0" xfId="0" applyFont="1" applyFill="1" applyBorder="1" applyProtection="1">
      <protection locked="0"/>
    </xf>
    <xf numFmtId="4" fontId="9" fillId="0" borderId="0" xfId="0" applyNumberFormat="1" applyFont="1" applyFill="1" applyBorder="1" applyProtection="1"/>
    <xf numFmtId="4" fontId="8" fillId="0" borderId="1" xfId="0" applyNumberFormat="1" applyFont="1" applyFill="1" applyBorder="1" applyProtection="1"/>
    <xf numFmtId="4" fontId="9" fillId="4" borderId="2" xfId="0" applyNumberFormat="1" applyFont="1" applyFill="1" applyBorder="1" applyProtection="1"/>
    <xf numFmtId="0" fontId="7" fillId="0" borderId="21" xfId="0" applyFont="1" applyBorder="1" applyProtection="1"/>
    <xf numFmtId="4" fontId="9" fillId="0" borderId="21" xfId="0" applyNumberFormat="1" applyFont="1" applyFill="1" applyBorder="1" applyProtection="1"/>
    <xf numFmtId="4" fontId="9" fillId="0" borderId="22" xfId="0" applyNumberFormat="1" applyFont="1" applyFill="1" applyBorder="1" applyProtection="1"/>
    <xf numFmtId="4" fontId="9" fillId="4" borderId="23" xfId="0" applyNumberFormat="1" applyFont="1" applyFill="1" applyBorder="1" applyProtection="1"/>
    <xf numFmtId="0" fontId="1" fillId="0" borderId="0" xfId="1" applyFont="1" applyFill="1" applyBorder="1" applyAlignment="1" applyProtection="1">
      <alignment vertical="center" wrapText="1"/>
      <protection locked="0"/>
    </xf>
    <xf numFmtId="4" fontId="8" fillId="0" borderId="16" xfId="0" applyNumberFormat="1" applyFont="1" applyFill="1" applyBorder="1" applyProtection="1"/>
    <xf numFmtId="4" fontId="8" fillId="0" borderId="26" xfId="0" applyNumberFormat="1" applyFont="1" applyFill="1" applyBorder="1" applyProtection="1"/>
    <xf numFmtId="0" fontId="7" fillId="0" borderId="0" xfId="0" applyFont="1" applyBorder="1" applyProtection="1">
      <protection locked="0"/>
    </xf>
    <xf numFmtId="0" fontId="7" fillId="0" borderId="21" xfId="0" applyFont="1" applyBorder="1" applyProtection="1">
      <protection locked="0"/>
    </xf>
    <xf numFmtId="0" fontId="4" fillId="0" borderId="0" xfId="0" applyFont="1" applyFill="1" applyBorder="1" applyProtection="1"/>
    <xf numFmtId="4" fontId="15" fillId="3" borderId="0" xfId="0" applyNumberFormat="1" applyFont="1" applyFill="1" applyBorder="1" applyProtection="1">
      <protection locked="0"/>
    </xf>
    <xf numFmtId="4" fontId="1" fillId="0" borderId="21" xfId="0" applyNumberFormat="1" applyFont="1" applyFill="1" applyBorder="1" applyProtection="1"/>
    <xf numFmtId="4" fontId="1" fillId="4" borderId="2" xfId="0" applyNumberFormat="1" applyFont="1" applyFill="1" applyBorder="1" applyProtection="1"/>
    <xf numFmtId="4" fontId="1" fillId="4" borderId="23" xfId="0" applyNumberFormat="1" applyFont="1" applyFill="1" applyBorder="1" applyProtection="1"/>
    <xf numFmtId="0" fontId="5" fillId="0" borderId="21" xfId="0" applyFont="1" applyFill="1" applyBorder="1" applyProtection="1"/>
    <xf numFmtId="4" fontId="15" fillId="0" borderId="16" xfId="0" applyNumberFormat="1" applyFont="1" applyFill="1" applyBorder="1" applyProtection="1"/>
    <xf numFmtId="4" fontId="15" fillId="0" borderId="26" xfId="0" applyNumberFormat="1" applyFont="1" applyFill="1" applyBorder="1" applyProtection="1"/>
    <xf numFmtId="4" fontId="15" fillId="0" borderId="0" xfId="0" applyNumberFormat="1" applyFont="1" applyFill="1" applyBorder="1" applyProtection="1"/>
    <xf numFmtId="0" fontId="4" fillId="0" borderId="0" xfId="0" applyFont="1" applyBorder="1" applyProtection="1">
      <protection locked="0"/>
    </xf>
    <xf numFmtId="0" fontId="5" fillId="0" borderId="0" xfId="0" applyFont="1" applyFill="1" applyBorder="1" applyProtection="1">
      <protection locked="0"/>
    </xf>
    <xf numFmtId="14" fontId="15" fillId="3" borderId="0" xfId="0" applyNumberFormat="1" applyFont="1" applyFill="1" applyBorder="1" applyProtection="1">
      <protection locked="0"/>
    </xf>
    <xf numFmtId="4" fontId="1" fillId="4" borderId="1" xfId="0" applyNumberFormat="1" applyFont="1" applyFill="1" applyBorder="1" applyProtection="1"/>
    <xf numFmtId="4" fontId="1" fillId="4" borderId="22" xfId="0" applyNumberFormat="1" applyFont="1" applyFill="1" applyBorder="1" applyProtection="1"/>
    <xf numFmtId="4" fontId="1" fillId="0" borderId="26" xfId="0" applyNumberFormat="1" applyFont="1" applyFill="1" applyBorder="1" applyProtection="1"/>
    <xf numFmtId="4" fontId="1" fillId="4" borderId="16" xfId="0" applyNumberFormat="1" applyFont="1" applyFill="1" applyBorder="1" applyProtection="1"/>
    <xf numFmtId="4" fontId="1" fillId="4" borderId="26" xfId="0" applyNumberFormat="1" applyFont="1" applyFill="1" applyBorder="1" applyProtection="1"/>
    <xf numFmtId="49" fontId="7" fillId="0" borderId="0" xfId="0" applyNumberFormat="1" applyFont="1" applyFill="1" applyBorder="1" applyAlignment="1" applyProtection="1">
      <alignment horizontal="center" vertical="center"/>
      <protection locked="0"/>
    </xf>
    <xf numFmtId="4" fontId="29" fillId="3" borderId="0" xfId="0" applyNumberFormat="1" applyFont="1" applyFill="1" applyBorder="1" applyProtection="1">
      <protection locked="0"/>
    </xf>
    <xf numFmtId="4" fontId="30" fillId="0" borderId="21" xfId="0" applyNumberFormat="1" applyFont="1" applyFill="1" applyBorder="1" applyProtection="1"/>
    <xf numFmtId="0" fontId="6" fillId="0" borderId="27" xfId="0" applyFont="1" applyBorder="1" applyProtection="1">
      <protection locked="0"/>
    </xf>
    <xf numFmtId="0" fontId="7" fillId="0" borderId="28" xfId="0" applyFont="1" applyFill="1" applyBorder="1" applyAlignment="1" applyProtection="1">
      <alignment horizontal="center" vertical="center" wrapText="1"/>
      <protection locked="0"/>
    </xf>
    <xf numFmtId="49" fontId="7" fillId="3" borderId="2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4" fontId="8" fillId="0" borderId="28" xfId="0" applyNumberFormat="1" applyFont="1" applyFill="1" applyBorder="1" applyAlignment="1" applyProtection="1">
      <alignment vertical="center"/>
      <protection locked="0"/>
    </xf>
    <xf numFmtId="4" fontId="8" fillId="3" borderId="28" xfId="0" applyNumberFormat="1" applyFont="1" applyFill="1" applyBorder="1" applyProtection="1">
      <protection locked="0"/>
    </xf>
    <xf numFmtId="0" fontId="6" fillId="0" borderId="28" xfId="0" applyFont="1" applyBorder="1" applyProtection="1">
      <protection locked="0"/>
    </xf>
    <xf numFmtId="0" fontId="15" fillId="0" borderId="28" xfId="0" applyFont="1" applyFill="1" applyBorder="1" applyProtection="1">
      <protection locked="0"/>
    </xf>
    <xf numFmtId="4" fontId="15" fillId="3" borderId="28" xfId="0" applyNumberFormat="1" applyFont="1" applyFill="1" applyBorder="1" applyProtection="1">
      <protection locked="0"/>
    </xf>
    <xf numFmtId="0" fontId="4" fillId="0" borderId="28" xfId="0" applyFont="1" applyBorder="1" applyProtection="1">
      <protection locked="0"/>
    </xf>
    <xf numFmtId="14" fontId="15" fillId="3" borderId="28" xfId="0" applyNumberFormat="1" applyFont="1" applyFill="1" applyBorder="1" applyProtection="1">
      <protection locked="0"/>
    </xf>
    <xf numFmtId="4" fontId="1" fillId="4" borderId="31" xfId="0" applyNumberFormat="1" applyFont="1" applyFill="1" applyBorder="1" applyProtection="1">
      <protection locked="0"/>
    </xf>
    <xf numFmtId="0" fontId="6" fillId="0" borderId="28" xfId="0" applyFont="1" applyFill="1" applyBorder="1" applyProtection="1">
      <protection locked="0"/>
    </xf>
    <xf numFmtId="0" fontId="6" fillId="0" borderId="32" xfId="0" applyFont="1" applyFill="1" applyBorder="1" applyProtection="1">
      <protection locked="0"/>
    </xf>
    <xf numFmtId="0" fontId="11" fillId="0" borderId="0" xfId="0" applyFont="1" applyProtection="1">
      <protection locked="0"/>
    </xf>
    <xf numFmtId="0" fontId="6" fillId="0" borderId="0" xfId="0" applyFont="1" applyBorder="1" applyProtection="1"/>
    <xf numFmtId="0" fontId="7" fillId="0" borderId="21" xfId="0" applyFont="1" applyFill="1" applyBorder="1" applyAlignment="1" applyProtection="1">
      <alignment horizontal="center" vertical="center"/>
      <protection locked="0"/>
    </xf>
    <xf numFmtId="4" fontId="8" fillId="0" borderId="28" xfId="0" applyNumberFormat="1" applyFont="1" applyFill="1" applyBorder="1" applyProtection="1">
      <protection locked="0"/>
    </xf>
    <xf numFmtId="4" fontId="8" fillId="0" borderId="29" xfId="0" applyNumberFormat="1" applyFont="1" applyFill="1" applyBorder="1" applyProtection="1">
      <protection locked="0"/>
    </xf>
    <xf numFmtId="4" fontId="9" fillId="4" borderId="30" xfId="0" applyNumberFormat="1" applyFont="1" applyFill="1" applyBorder="1" applyProtection="1">
      <protection locked="0"/>
    </xf>
    <xf numFmtId="4" fontId="8" fillId="0" borderId="31" xfId="0" applyNumberFormat="1" applyFont="1" applyFill="1" applyBorder="1" applyProtection="1">
      <protection locked="0"/>
    </xf>
    <xf numFmtId="0" fontId="1" fillId="0" borderId="0" xfId="0" applyFont="1" applyFill="1" applyBorder="1" applyProtection="1">
      <protection locked="0"/>
    </xf>
    <xf numFmtId="4" fontId="1" fillId="0" borderId="0" xfId="0" applyNumberFormat="1" applyFont="1" applyFill="1" applyBorder="1" applyProtection="1">
      <protection locked="0"/>
    </xf>
    <xf numFmtId="4" fontId="1" fillId="4" borderId="30" xfId="0" applyNumberFormat="1" applyFont="1" applyFill="1" applyBorder="1" applyProtection="1">
      <protection locked="0"/>
    </xf>
    <xf numFmtId="0" fontId="4" fillId="0" borderId="28" xfId="0" applyFont="1" applyFill="1" applyBorder="1" applyProtection="1">
      <protection locked="0"/>
    </xf>
    <xf numFmtId="4" fontId="15" fillId="0" borderId="0" xfId="0" applyNumberFormat="1" applyFont="1" applyFill="1" applyBorder="1" applyProtection="1">
      <protection locked="0"/>
    </xf>
    <xf numFmtId="4" fontId="15" fillId="0" borderId="31" xfId="0" applyNumberFormat="1" applyFont="1" applyFill="1" applyBorder="1" applyProtection="1">
      <protection locked="0"/>
    </xf>
    <xf numFmtId="14" fontId="15" fillId="0" borderId="0" xfId="0" applyNumberFormat="1" applyFont="1" applyFill="1" applyBorder="1" applyProtection="1">
      <protection locked="0"/>
    </xf>
    <xf numFmtId="4" fontId="1" fillId="4" borderId="29" xfId="0" applyNumberFormat="1" applyFont="1" applyFill="1" applyBorder="1" applyProtection="1">
      <protection locked="0"/>
    </xf>
    <xf numFmtId="4" fontId="15" fillId="0" borderId="28" xfId="0" applyNumberFormat="1" applyFont="1" applyFill="1" applyBorder="1" applyProtection="1">
      <protection locked="0"/>
    </xf>
    <xf numFmtId="0" fontId="15" fillId="0" borderId="0" xfId="1" applyFont="1" applyFill="1" applyBorder="1" applyAlignment="1" applyProtection="1">
      <alignment horizontal="right"/>
      <protection locked="0"/>
    </xf>
    <xf numFmtId="0" fontId="7" fillId="0" borderId="21" xfId="0" applyFont="1" applyFill="1" applyBorder="1" applyProtection="1">
      <protection locked="0"/>
    </xf>
    <xf numFmtId="0" fontId="10" fillId="0" borderId="17" xfId="0" applyFont="1" applyFill="1" applyBorder="1" applyProtection="1"/>
    <xf numFmtId="0" fontId="10" fillId="0" borderId="18" xfId="0" applyFont="1" applyFill="1" applyBorder="1" applyProtection="1"/>
    <xf numFmtId="0" fontId="6" fillId="0" borderId="18" xfId="0" applyFont="1" applyFill="1" applyBorder="1" applyAlignment="1" applyProtection="1">
      <alignment horizontal="right" indent="1"/>
    </xf>
    <xf numFmtId="0" fontId="6" fillId="0" borderId="20" xfId="0" applyFont="1" applyFill="1" applyBorder="1" applyProtection="1"/>
    <xf numFmtId="0" fontId="6" fillId="0" borderId="0" xfId="0" applyFont="1" applyFill="1" applyBorder="1" applyProtection="1"/>
    <xf numFmtId="0" fontId="6" fillId="0" borderId="0" xfId="0" applyFont="1" applyFill="1" applyBorder="1" applyAlignment="1" applyProtection="1">
      <alignment horizontal="right" indent="1"/>
    </xf>
    <xf numFmtId="0" fontId="20" fillId="0" borderId="20" xfId="0" applyFont="1" applyFill="1" applyBorder="1" applyAlignment="1" applyProtection="1">
      <alignment vertical="center"/>
    </xf>
    <xf numFmtId="0" fontId="9" fillId="0" borderId="0" xfId="0" applyFont="1" applyFill="1" applyBorder="1" applyProtection="1"/>
    <xf numFmtId="0" fontId="9" fillId="0" borderId="20" xfId="0" applyFont="1" applyFill="1" applyBorder="1" applyProtection="1"/>
    <xf numFmtId="0" fontId="6" fillId="0" borderId="0" xfId="0" applyFont="1" applyFill="1" applyBorder="1" applyAlignment="1" applyProtection="1"/>
    <xf numFmtId="0" fontId="9" fillId="0" borderId="20" xfId="0" applyFont="1" applyFill="1" applyBorder="1" applyAlignment="1" applyProtection="1">
      <alignment vertical="center"/>
    </xf>
    <xf numFmtId="0" fontId="4" fillId="0" borderId="0" xfId="0" applyFont="1" applyFill="1" applyBorder="1" applyAlignment="1" applyProtection="1">
      <alignment horizontal="right" indent="1"/>
    </xf>
    <xf numFmtId="0" fontId="7" fillId="0" borderId="20" xfId="0" applyFont="1" applyFill="1" applyBorder="1" applyAlignment="1" applyProtection="1"/>
    <xf numFmtId="0" fontId="9" fillId="0" borderId="0" xfId="0" applyFont="1" applyFill="1" applyBorder="1" applyAlignment="1" applyProtection="1">
      <alignment vertical="center"/>
    </xf>
    <xf numFmtId="0" fontId="4" fillId="0" borderId="20" xfId="0" applyFont="1" applyFill="1" applyBorder="1" applyProtection="1"/>
    <xf numFmtId="17" fontId="4" fillId="0" borderId="0" xfId="0" applyNumberFormat="1" applyFont="1" applyFill="1" applyBorder="1" applyAlignment="1" applyProtection="1">
      <alignment horizontal="left" vertical="top"/>
    </xf>
    <xf numFmtId="17" fontId="4" fillId="0" borderId="0" xfId="0" applyNumberFormat="1" applyFont="1" applyFill="1" applyBorder="1" applyAlignment="1" applyProtection="1">
      <alignment horizontal="left" indent="2"/>
    </xf>
    <xf numFmtId="0" fontId="15" fillId="0" borderId="20" xfId="0" applyFont="1" applyFill="1" applyBorder="1" applyProtection="1"/>
    <xf numFmtId="0" fontId="15" fillId="0" borderId="0" xfId="0" applyFont="1" applyFill="1" applyBorder="1" applyProtection="1"/>
    <xf numFmtId="0" fontId="7" fillId="0" borderId="20" xfId="0" applyFont="1" applyFill="1" applyBorder="1" applyAlignment="1" applyProtection="1">
      <alignment vertical="center"/>
    </xf>
    <xf numFmtId="0" fontId="9" fillId="4" borderId="20" xfId="0" applyFont="1" applyFill="1" applyBorder="1" applyProtection="1"/>
    <xf numFmtId="0" fontId="6" fillId="4" borderId="0" xfId="0" applyFont="1" applyFill="1" applyBorder="1" applyProtection="1"/>
    <xf numFmtId="0" fontId="8" fillId="0" borderId="0" xfId="0" applyFont="1" applyFill="1" applyBorder="1" applyProtection="1"/>
    <xf numFmtId="2" fontId="6" fillId="0" borderId="20" xfId="0" applyNumberFormat="1" applyFont="1" applyFill="1" applyBorder="1" applyProtection="1"/>
    <xf numFmtId="2" fontId="6" fillId="0" borderId="0" xfId="0" applyNumberFormat="1" applyFont="1" applyFill="1" applyBorder="1" applyAlignment="1" applyProtection="1">
      <alignment horizontal="center"/>
    </xf>
    <xf numFmtId="2" fontId="4" fillId="0" borderId="0" xfId="0" applyNumberFormat="1" applyFont="1" applyFill="1" applyBorder="1" applyAlignment="1" applyProtection="1">
      <alignment horizontal="center"/>
    </xf>
    <xf numFmtId="0" fontId="1" fillId="0" borderId="20" xfId="0" applyFont="1" applyFill="1" applyBorder="1" applyProtection="1"/>
    <xf numFmtId="0" fontId="1" fillId="0" borderId="0" xfId="0" applyFont="1" applyFill="1" applyBorder="1" applyProtection="1"/>
    <xf numFmtId="0" fontId="11" fillId="0" borderId="20" xfId="0" applyFont="1" applyFill="1" applyBorder="1" applyProtection="1"/>
    <xf numFmtId="0" fontId="11" fillId="0" borderId="0" xfId="0" applyFont="1" applyFill="1" applyBorder="1" applyAlignment="1" applyProtection="1">
      <alignment horizontal="right" indent="1"/>
    </xf>
    <xf numFmtId="0" fontId="11" fillId="0" borderId="0" xfId="0" applyFont="1" applyFill="1" applyBorder="1" applyProtection="1"/>
    <xf numFmtId="0" fontId="5" fillId="0" borderId="20" xfId="0" applyFont="1" applyFill="1" applyBorder="1" applyProtection="1"/>
    <xf numFmtId="4" fontId="1" fillId="0" borderId="20" xfId="0" applyNumberFormat="1" applyFont="1" applyFill="1" applyBorder="1" applyProtection="1"/>
    <xf numFmtId="4" fontId="1" fillId="0" borderId="0" xfId="0" applyNumberFormat="1" applyFont="1" applyFill="1" applyBorder="1" applyProtection="1"/>
    <xf numFmtId="0" fontId="4" fillId="0" borderId="0" xfId="0" applyFont="1" applyFill="1" applyBorder="1" applyAlignment="1" applyProtection="1">
      <alignment horizontal="center"/>
    </xf>
    <xf numFmtId="0" fontId="1" fillId="4" borderId="20" xfId="0" applyFont="1" applyFill="1" applyBorder="1" applyProtection="1"/>
    <xf numFmtId="0" fontId="15" fillId="0" borderId="20" xfId="1" applyFont="1" applyFill="1" applyBorder="1" applyProtection="1"/>
    <xf numFmtId="0" fontId="15" fillId="0" borderId="0" xfId="1" applyFont="1" applyFill="1" applyBorder="1" applyProtection="1"/>
    <xf numFmtId="0" fontId="15" fillId="0" borderId="24" xfId="1" applyFont="1" applyFill="1" applyBorder="1" applyAlignment="1" applyProtection="1"/>
    <xf numFmtId="0" fontId="7" fillId="0" borderId="0"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4" fontId="8" fillId="0" borderId="0" xfId="0" applyNumberFormat="1" applyFont="1" applyFill="1" applyBorder="1" applyAlignment="1" applyProtection="1">
      <alignment vertical="center"/>
    </xf>
    <xf numFmtId="4" fontId="8" fillId="0" borderId="21" xfId="0" applyNumberFormat="1" applyFont="1" applyFill="1" applyBorder="1" applyAlignment="1" applyProtection="1">
      <alignment vertical="center"/>
    </xf>
    <xf numFmtId="4" fontId="8" fillId="0" borderId="0" xfId="0" applyNumberFormat="1" applyFont="1" applyFill="1" applyBorder="1" applyProtection="1"/>
    <xf numFmtId="0" fontId="1" fillId="0" borderId="21" xfId="0" applyFont="1" applyFill="1" applyBorder="1" applyProtection="1"/>
    <xf numFmtId="0" fontId="4" fillId="0" borderId="0" xfId="0" applyFont="1" applyBorder="1" applyProtection="1"/>
    <xf numFmtId="0" fontId="5" fillId="0" borderId="21" xfId="0" applyFont="1" applyBorder="1" applyProtection="1"/>
    <xf numFmtId="14" fontId="5" fillId="0" borderId="21" xfId="0" applyNumberFormat="1" applyFont="1" applyFill="1" applyBorder="1" applyProtection="1"/>
    <xf numFmtId="4" fontId="5" fillId="0" borderId="21" xfId="0" applyNumberFormat="1" applyFont="1" applyFill="1" applyBorder="1" applyProtection="1"/>
    <xf numFmtId="0" fontId="7" fillId="0" borderId="0" xfId="0" applyFont="1" applyFill="1" applyBorder="1" applyProtection="1"/>
    <xf numFmtId="0" fontId="11" fillId="0" borderId="0" xfId="0" applyFont="1" applyProtection="1"/>
    <xf numFmtId="0" fontId="6" fillId="0" borderId="0" xfId="0" applyFont="1" applyProtection="1"/>
    <xf numFmtId="0" fontId="32" fillId="0" borderId="0" xfId="0" applyFont="1" applyAlignment="1" applyProtection="1">
      <alignment vertical="center"/>
    </xf>
    <xf numFmtId="0" fontId="31" fillId="0" borderId="0" xfId="0" applyFont="1" applyAlignment="1" applyProtection="1">
      <alignment vertical="center"/>
    </xf>
    <xf numFmtId="0" fontId="11" fillId="0" borderId="0" xfId="0" applyFont="1" applyFill="1" applyProtection="1"/>
    <xf numFmtId="0" fontId="6" fillId="0" borderId="0" xfId="0" applyFont="1" applyFill="1" applyProtection="1"/>
    <xf numFmtId="0" fontId="11" fillId="0" borderId="0" xfId="0" applyFont="1" applyAlignment="1" applyProtection="1">
      <alignment vertical="center"/>
    </xf>
    <xf numFmtId="0" fontId="6" fillId="0" borderId="0" xfId="0" applyFont="1" applyAlignment="1" applyProtection="1">
      <alignment vertical="center"/>
    </xf>
    <xf numFmtId="0" fontId="25" fillId="9" borderId="0" xfId="1" applyFont="1" applyFill="1" applyAlignment="1">
      <alignment vertical="top" wrapText="1"/>
    </xf>
    <xf numFmtId="0" fontId="15" fillId="9" borderId="0" xfId="1" applyFill="1" applyAlignment="1">
      <alignment vertical="top" wrapText="1"/>
    </xf>
    <xf numFmtId="0" fontId="21" fillId="0" borderId="0" xfId="1" applyFont="1" applyAlignment="1">
      <alignment vertical="top" wrapText="1"/>
    </xf>
    <xf numFmtId="0" fontId="25" fillId="5" borderId="0" xfId="1" applyFont="1" applyFill="1" applyAlignment="1">
      <alignment vertical="center" wrapText="1"/>
    </xf>
    <xf numFmtId="0" fontId="21" fillId="5" borderId="0" xfId="1" applyFont="1" applyFill="1" applyAlignment="1">
      <alignment vertical="center" wrapText="1"/>
    </xf>
    <xf numFmtId="0" fontId="20" fillId="0" borderId="0" xfId="1" applyFont="1" applyAlignment="1">
      <alignment vertical="top" wrapText="1"/>
    </xf>
    <xf numFmtId="0" fontId="21" fillId="8" borderId="0" xfId="1" applyFont="1" applyFill="1" applyAlignment="1">
      <alignment vertical="top" wrapText="1"/>
    </xf>
    <xf numFmtId="0" fontId="15" fillId="0" borderId="0" xfId="1" applyAlignment="1">
      <alignment vertical="top" wrapText="1"/>
    </xf>
    <xf numFmtId="0" fontId="25" fillId="8" borderId="0" xfId="1" applyFont="1" applyFill="1" applyAlignment="1">
      <alignment vertical="top" wrapText="1"/>
    </xf>
    <xf numFmtId="0" fontId="25" fillId="7" borderId="0" xfId="1" applyFont="1" applyFill="1" applyAlignment="1">
      <alignment vertical="top" wrapText="1"/>
    </xf>
    <xf numFmtId="0" fontId="25" fillId="0" borderId="0" xfId="1" applyFont="1" applyAlignment="1">
      <alignment vertical="top" wrapText="1"/>
    </xf>
    <xf numFmtId="0" fontId="20" fillId="8" borderId="0" xfId="1" applyFont="1" applyFill="1" applyAlignment="1">
      <alignment vertical="top" wrapText="1"/>
    </xf>
    <xf numFmtId="0" fontId="25" fillId="6" borderId="0" xfId="1" applyFont="1" applyFill="1" applyAlignment="1">
      <alignment vertical="top" wrapText="1"/>
    </xf>
    <xf numFmtId="0" fontId="1" fillId="6" borderId="0" xfId="1" applyFont="1" applyFill="1" applyAlignment="1">
      <alignment vertical="top" wrapText="1"/>
    </xf>
    <xf numFmtId="0" fontId="3" fillId="7" borderId="0" xfId="1" applyFont="1" applyFill="1" applyAlignment="1">
      <alignment vertical="top" wrapText="1"/>
    </xf>
    <xf numFmtId="0" fontId="15" fillId="6" borderId="0" xfId="1" applyFill="1" applyAlignment="1">
      <alignment vertical="top" wrapText="1"/>
    </xf>
    <xf numFmtId="0" fontId="22" fillId="0" borderId="0" xfId="1" applyFont="1" applyAlignment="1">
      <alignment vertical="top" wrapText="1"/>
    </xf>
    <xf numFmtId="0" fontId="19" fillId="0" borderId="0" xfId="1" applyFont="1" applyAlignment="1">
      <alignment vertical="top" wrapText="1"/>
    </xf>
    <xf numFmtId="0" fontId="19" fillId="0" borderId="0" xfId="1" applyFont="1" applyAlignment="1">
      <alignment vertical="top"/>
    </xf>
    <xf numFmtId="0" fontId="22" fillId="0" borderId="0" xfId="1" applyFont="1" applyAlignment="1">
      <alignment horizontal="center" vertical="center" wrapText="1"/>
    </xf>
    <xf numFmtId="0" fontId="23" fillId="0" borderId="0" xfId="1" applyFont="1" applyAlignment="1">
      <alignment horizontal="center" vertical="center" wrapText="1"/>
    </xf>
    <xf numFmtId="0" fontId="24" fillId="0" borderId="0" xfId="1" applyFont="1" applyAlignment="1">
      <alignment vertical="center" wrapText="1"/>
    </xf>
    <xf numFmtId="0" fontId="16" fillId="0" borderId="0" xfId="1" applyFont="1" applyAlignment="1">
      <alignment vertical="center" wrapText="1"/>
    </xf>
    <xf numFmtId="0" fontId="24" fillId="0" borderId="0" xfId="1" applyFont="1" applyAlignment="1">
      <alignment vertical="top" wrapText="1"/>
    </xf>
    <xf numFmtId="0" fontId="16" fillId="0" borderId="0" xfId="1" applyFont="1" applyAlignment="1">
      <alignment vertical="top" wrapText="1"/>
    </xf>
    <xf numFmtId="0" fontId="25" fillId="0" borderId="0" xfId="1" applyFont="1" applyAlignment="1">
      <alignment horizontal="left" vertical="top" wrapText="1"/>
    </xf>
    <xf numFmtId="0" fontId="7" fillId="3" borderId="18" xfId="0" applyFont="1" applyFill="1" applyBorder="1" applyAlignment="1" applyProtection="1">
      <alignment horizontal="left"/>
      <protection locked="0"/>
    </xf>
    <xf numFmtId="0" fontId="7" fillId="3" borderId="19" xfId="0" applyFont="1" applyFill="1" applyBorder="1" applyAlignment="1" applyProtection="1">
      <alignment horizontal="left"/>
      <protection locked="0"/>
    </xf>
    <xf numFmtId="0" fontId="1" fillId="0" borderId="25" xfId="1" applyFont="1" applyFill="1" applyBorder="1" applyAlignment="1" applyProtection="1">
      <alignment vertical="center" wrapText="1"/>
    </xf>
    <xf numFmtId="0" fontId="1" fillId="0" borderId="2" xfId="1" applyFont="1" applyFill="1" applyBorder="1" applyAlignment="1" applyProtection="1">
      <alignment vertical="center" wrapText="1"/>
    </xf>
    <xf numFmtId="0" fontId="1" fillId="0" borderId="23" xfId="1" applyFont="1" applyFill="1" applyBorder="1" applyAlignment="1" applyProtection="1">
      <alignment vertical="center" wrapText="1"/>
    </xf>
    <xf numFmtId="0" fontId="11" fillId="3" borderId="0" xfId="0" applyFont="1" applyFill="1" applyBorder="1" applyAlignment="1" applyProtection="1">
      <alignment horizontal="center"/>
      <protection locked="0"/>
    </xf>
  </cellXfs>
  <cellStyles count="11">
    <cellStyle name="Comma 2" xfId="2" xr:uid="{00000000-0005-0000-0000-000000000000}"/>
    <cellStyle name="Comma 2 2" xfId="6" xr:uid="{00000000-0005-0000-0000-000001000000}"/>
    <cellStyle name="Hyperlink 2" xfId="3" xr:uid="{00000000-0005-0000-0000-000002000000}"/>
    <cellStyle name="Normal" xfId="0" builtinId="0"/>
    <cellStyle name="Normal 2" xfId="1" xr:uid="{00000000-0005-0000-0000-000004000000}"/>
    <cellStyle name="Normal 2 2" xfId="5" xr:uid="{00000000-0005-0000-0000-000005000000}"/>
    <cellStyle name="Normal 2 2 2" xfId="4" xr:uid="{00000000-0005-0000-0000-000006000000}"/>
    <cellStyle name="Normal 3" xfId="10" xr:uid="{00000000-0005-0000-0000-000007000000}"/>
    <cellStyle name="Normal 6 2 2 4" xfId="7" xr:uid="{00000000-0005-0000-0000-000008000000}"/>
    <cellStyle name="Normal 67" xfId="9" xr:uid="{00000000-0005-0000-0000-000009000000}"/>
    <cellStyle name="Normal 74" xfId="8" xr:uid="{00000000-0005-0000-0000-00000A000000}"/>
  </cellStyles>
  <dxfs count="13">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bealing-tc.gov.uk\public\UsersKL$\LadK\Documents\My%20Scanned%20Documents\2018-19%20Balance%20Sheet%20Rec%20-%20T3%20March%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lance Sheet Rec"/>
      <sheetName val="Advances Rec"/>
      <sheetName val="Pivot"/>
      <sheetName val="AGRESSO"/>
      <sheetName val="Capital"/>
      <sheetName val="Fin Jnl No"/>
      <sheetName val="Parameters"/>
      <sheetName val="Document check"/>
    </sheetNames>
    <sheetDataSet>
      <sheetData sheetId="0"/>
      <sheetData sheetId="1">
        <row r="1">
          <cell r="O1" t="str">
            <v>P12 &amp; P13</v>
          </cell>
          <cell r="Q1" t="str">
            <v>Schools Finance Term 3 Returns School as per balances and reserves Report</v>
          </cell>
          <cell r="R1"/>
          <cell r="S1"/>
          <cell r="T1"/>
          <cell r="U1"/>
          <cell r="V1"/>
          <cell r="W1"/>
        </row>
        <row r="2">
          <cell r="A2" t="str">
            <v>Cost Ctr</v>
          </cell>
          <cell r="B2" t="str">
            <v>Cost Ctr Description</v>
          </cell>
          <cell r="C2" t="str">
            <v>2017-18 Balance</v>
          </cell>
          <cell r="D2">
            <v>43191</v>
          </cell>
          <cell r="E2">
            <v>43221</v>
          </cell>
          <cell r="F2">
            <v>43252</v>
          </cell>
          <cell r="G2">
            <v>43282</v>
          </cell>
          <cell r="H2">
            <v>43313</v>
          </cell>
          <cell r="I2">
            <v>43344</v>
          </cell>
          <cell r="J2">
            <v>43374</v>
          </cell>
          <cell r="K2">
            <v>43405</v>
          </cell>
          <cell r="L2">
            <v>43435</v>
          </cell>
          <cell r="M2">
            <v>43466</v>
          </cell>
          <cell r="N2">
            <v>43497</v>
          </cell>
          <cell r="O2">
            <v>43525</v>
          </cell>
          <cell r="P2" t="str">
            <v>2018-19 Balance</v>
          </cell>
          <cell r="Q2" t="str">
            <v>School closing Bank/Cash Balance</v>
          </cell>
          <cell r="R2" t="str">
            <v>ADVANCES AFTER RETURN</v>
          </cell>
          <cell r="S2" t="str">
            <v>Debtors</v>
          </cell>
          <cell r="T2" t="str">
            <v>Creditors</v>
          </cell>
          <cell r="U2" t="str">
            <v>PFI Control</v>
          </cell>
          <cell r="V2" t="str">
            <v>Payroll Control</v>
          </cell>
          <cell r="W2" t="str">
            <v>VAT for Current Period</v>
          </cell>
        </row>
        <row r="3">
          <cell r="A3" t="str">
            <v>504800</v>
          </cell>
          <cell r="B3" t="str">
            <v>PETTY CASH-IMPRESTS &amp; FLOATS - ALLENBY PRIMARY</v>
          </cell>
          <cell r="C3">
            <v>428172.2300000008</v>
          </cell>
          <cell r="D3">
            <v>221178.57</v>
          </cell>
          <cell r="E3">
            <v>101392.85</v>
          </cell>
          <cell r="F3">
            <v>101392.85</v>
          </cell>
          <cell r="G3">
            <v>101392.85</v>
          </cell>
          <cell r="H3">
            <v>-378326.49</v>
          </cell>
          <cell r="I3">
            <v>108198.6</v>
          </cell>
          <cell r="J3">
            <v>101392.85</v>
          </cell>
          <cell r="K3">
            <v>101392.85</v>
          </cell>
          <cell r="L3">
            <v>-295200.26999999996</v>
          </cell>
          <cell r="M3">
            <v>101392.85</v>
          </cell>
          <cell r="N3">
            <v>116169.37000000001</v>
          </cell>
          <cell r="O3">
            <v>-378756.85</v>
          </cell>
          <cell r="P3">
            <v>429792.26000000059</v>
          </cell>
          <cell r="Q3">
            <v>410241.08</v>
          </cell>
          <cell r="R3">
            <v>0</v>
          </cell>
          <cell r="S3">
            <v>-6354.69</v>
          </cell>
          <cell r="T3">
            <v>0</v>
          </cell>
          <cell r="U3">
            <v>0</v>
          </cell>
          <cell r="V3">
            <v>0</v>
          </cell>
          <cell r="W3">
            <v>11396.49</v>
          </cell>
        </row>
        <row r="4">
          <cell r="A4" t="str">
            <v>504801</v>
          </cell>
          <cell r="B4" t="str">
            <v>PETTY CASH-IMPRESTS &amp; FLOATS - ACTON HIGH</v>
          </cell>
          <cell r="C4">
            <v>385740.94999999739</v>
          </cell>
          <cell r="D4">
            <v>910027.38</v>
          </cell>
          <cell r="E4">
            <v>1172628.93</v>
          </cell>
          <cell r="F4">
            <v>672628.93</v>
          </cell>
          <cell r="G4">
            <v>674445.71</v>
          </cell>
          <cell r="H4">
            <v>-659683.57000000007</v>
          </cell>
          <cell r="I4">
            <v>26809.38</v>
          </cell>
          <cell r="J4">
            <v>514273</v>
          </cell>
          <cell r="K4">
            <v>0</v>
          </cell>
          <cell r="L4">
            <v>181000</v>
          </cell>
          <cell r="M4">
            <v>0</v>
          </cell>
          <cell r="N4">
            <v>0</v>
          </cell>
          <cell r="O4">
            <v>-3684823.3499999996</v>
          </cell>
          <cell r="P4">
            <v>193047.35999999754</v>
          </cell>
          <cell r="Q4">
            <v>0</v>
          </cell>
          <cell r="R4">
            <v>0</v>
          </cell>
          <cell r="S4">
            <v>0</v>
          </cell>
          <cell r="T4">
            <v>0</v>
          </cell>
          <cell r="U4">
            <v>0</v>
          </cell>
          <cell r="V4">
            <v>-14814.1</v>
          </cell>
          <cell r="W4">
            <v>26069.109999999997</v>
          </cell>
        </row>
        <row r="5">
          <cell r="A5" t="str">
            <v>504802</v>
          </cell>
          <cell r="B5" t="str">
            <v>PETTY CASH-IMPRESTS &amp; FLOATS - BEACONSFIELD PRIMAR</v>
          </cell>
          <cell r="C5">
            <v>235228.76999999955</v>
          </cell>
          <cell r="D5">
            <v>293194.94</v>
          </cell>
          <cell r="E5">
            <v>123578.87</v>
          </cell>
          <cell r="F5">
            <v>123578.87</v>
          </cell>
          <cell r="G5">
            <v>123578.87</v>
          </cell>
          <cell r="H5">
            <v>52396.890000000043</v>
          </cell>
          <cell r="I5">
            <v>130965.12</v>
          </cell>
          <cell r="J5">
            <v>123578.87</v>
          </cell>
          <cell r="K5">
            <v>123578.87</v>
          </cell>
          <cell r="L5">
            <v>-622905.96000000008</v>
          </cell>
          <cell r="M5">
            <v>123579</v>
          </cell>
          <cell r="N5">
            <v>139232.66</v>
          </cell>
          <cell r="O5">
            <v>-701976.44000000006</v>
          </cell>
          <cell r="P5">
            <v>267609.32999999973</v>
          </cell>
          <cell r="Q5">
            <v>237259.88</v>
          </cell>
          <cell r="R5">
            <v>0</v>
          </cell>
          <cell r="S5">
            <v>0</v>
          </cell>
          <cell r="T5">
            <v>31.83</v>
          </cell>
          <cell r="U5">
            <v>0</v>
          </cell>
          <cell r="V5">
            <v>-116.18</v>
          </cell>
          <cell r="W5">
            <v>22271.58</v>
          </cell>
        </row>
        <row r="6">
          <cell r="A6" t="str">
            <v>504803</v>
          </cell>
          <cell r="B6" t="str">
            <v>PETTY CASH-IMPRESTS &amp; FLOATS - BELVUE SCHOOL</v>
          </cell>
          <cell r="C6">
            <v>804403.30999999959</v>
          </cell>
          <cell r="D6">
            <v>1669952.24</v>
          </cell>
          <cell r="E6">
            <v>0</v>
          </cell>
          <cell r="F6">
            <v>0</v>
          </cell>
          <cell r="G6">
            <v>0</v>
          </cell>
          <cell r="H6">
            <v>-612086.03</v>
          </cell>
          <cell r="I6">
            <v>9602.5</v>
          </cell>
          <cell r="J6">
            <v>0</v>
          </cell>
          <cell r="K6">
            <v>0</v>
          </cell>
          <cell r="L6">
            <v>-819336.1100000001</v>
          </cell>
          <cell r="M6">
            <v>0</v>
          </cell>
          <cell r="N6">
            <v>35769.65</v>
          </cell>
          <cell r="O6">
            <v>-123032.61000000012</v>
          </cell>
          <cell r="P6">
            <v>965272.94999999949</v>
          </cell>
          <cell r="Q6">
            <v>991478.77</v>
          </cell>
          <cell r="R6">
            <v>0</v>
          </cell>
          <cell r="S6">
            <v>0</v>
          </cell>
          <cell r="T6">
            <v>0</v>
          </cell>
          <cell r="U6">
            <v>0</v>
          </cell>
          <cell r="V6">
            <v>0</v>
          </cell>
          <cell r="W6">
            <v>33009.79</v>
          </cell>
        </row>
        <row r="7">
          <cell r="A7" t="str">
            <v>504804</v>
          </cell>
          <cell r="B7" t="str">
            <v>PETTY CASH-IMPRESTS &amp; FLOATS - BERRYMEDE INFANT/NU</v>
          </cell>
          <cell r="C7">
            <v>219083.28000000113</v>
          </cell>
          <cell r="D7">
            <v>142706.23999999999</v>
          </cell>
          <cell r="E7">
            <v>105478.52</v>
          </cell>
          <cell r="F7">
            <v>105478.52</v>
          </cell>
          <cell r="G7">
            <v>105478.52</v>
          </cell>
          <cell r="H7">
            <v>-365587.42000000004</v>
          </cell>
          <cell r="I7">
            <v>112417.02</v>
          </cell>
          <cell r="J7">
            <v>105478.52</v>
          </cell>
          <cell r="K7">
            <v>105478.52</v>
          </cell>
          <cell r="L7">
            <v>-374297.04999999993</v>
          </cell>
          <cell r="M7">
            <v>105478.52</v>
          </cell>
          <cell r="N7">
            <v>120715.13</v>
          </cell>
          <cell r="O7">
            <v>-295353.31</v>
          </cell>
          <cell r="P7">
            <v>192555.01000000123</v>
          </cell>
          <cell r="Q7">
            <v>215980.15</v>
          </cell>
          <cell r="R7">
            <v>0</v>
          </cell>
          <cell r="S7">
            <v>0</v>
          </cell>
          <cell r="T7">
            <v>0</v>
          </cell>
          <cell r="U7">
            <v>0</v>
          </cell>
          <cell r="V7">
            <v>0</v>
          </cell>
          <cell r="W7">
            <v>10118.26</v>
          </cell>
        </row>
        <row r="8">
          <cell r="A8" t="str">
            <v>504805</v>
          </cell>
          <cell r="B8" t="str">
            <v>PETTY CASH-IMPRESTS &amp; FLOATS - BERRYMEDE MIDDLE</v>
          </cell>
          <cell r="C8">
            <v>247928.95999999973</v>
          </cell>
          <cell r="D8">
            <v>212738.58</v>
          </cell>
          <cell r="E8">
            <v>157241.56</v>
          </cell>
          <cell r="F8">
            <v>157241.56</v>
          </cell>
          <cell r="G8">
            <v>157241.56</v>
          </cell>
          <cell r="H8">
            <v>-281716.65000000008</v>
          </cell>
          <cell r="I8">
            <v>165629.06</v>
          </cell>
          <cell r="J8">
            <v>157241.56</v>
          </cell>
          <cell r="K8">
            <v>157241.56</v>
          </cell>
          <cell r="L8">
            <v>-688492.81</v>
          </cell>
          <cell r="M8">
            <v>157241.56</v>
          </cell>
          <cell r="N8">
            <v>176615.95</v>
          </cell>
          <cell r="O8">
            <v>-595933.72</v>
          </cell>
          <cell r="P8">
            <v>180218.72999999975</v>
          </cell>
          <cell r="Q8">
            <v>192479.24</v>
          </cell>
          <cell r="R8">
            <v>3855.39</v>
          </cell>
          <cell r="S8">
            <v>0</v>
          </cell>
          <cell r="T8">
            <v>0</v>
          </cell>
          <cell r="U8">
            <v>0</v>
          </cell>
          <cell r="V8">
            <v>0</v>
          </cell>
          <cell r="W8">
            <v>20943.870000000003</v>
          </cell>
        </row>
        <row r="9">
          <cell r="A9" t="str">
            <v>504806</v>
          </cell>
          <cell r="B9" t="str">
            <v>PETTY CASH-IMPRESTS &amp; FLOATS - BLAIR PEACH FIRST</v>
          </cell>
          <cell r="C9">
            <v>215304.64000000036</v>
          </cell>
          <cell r="D9">
            <v>216532.8</v>
          </cell>
          <cell r="E9">
            <v>160045.98000000001</v>
          </cell>
          <cell r="F9">
            <v>160045.98000000001</v>
          </cell>
          <cell r="G9">
            <v>160045.98000000001</v>
          </cell>
          <cell r="H9">
            <v>-557342.82000000007</v>
          </cell>
          <cell r="I9">
            <v>169376.23</v>
          </cell>
          <cell r="J9">
            <v>160045.98000000001</v>
          </cell>
          <cell r="K9">
            <v>160045.98000000001</v>
          </cell>
          <cell r="L9">
            <v>-621308.75</v>
          </cell>
          <cell r="M9">
            <v>160045.98000000001</v>
          </cell>
          <cell r="N9">
            <v>181641.39</v>
          </cell>
          <cell r="O9">
            <v>-408374.8</v>
          </cell>
          <cell r="P9">
            <v>156104.57000000024</v>
          </cell>
          <cell r="Q9">
            <v>142109.49</v>
          </cell>
          <cell r="R9">
            <v>0</v>
          </cell>
          <cell r="S9">
            <v>0</v>
          </cell>
          <cell r="T9">
            <v>0</v>
          </cell>
          <cell r="U9">
            <v>0</v>
          </cell>
          <cell r="V9">
            <v>0</v>
          </cell>
          <cell r="W9">
            <v>14845.08</v>
          </cell>
        </row>
        <row r="10">
          <cell r="A10" t="str">
            <v>504807</v>
          </cell>
          <cell r="B10" t="str">
            <v>PETTY CASH-IMPRESTS &amp; FLOATS - CARDINAL WISEMAN HI</v>
          </cell>
          <cell r="C10">
            <v>1227486.7799999996</v>
          </cell>
          <cell r="D10">
            <v>930128.87</v>
          </cell>
          <cell r="E10">
            <v>687486.56</v>
          </cell>
          <cell r="F10">
            <v>687486.56</v>
          </cell>
          <cell r="G10">
            <v>687486.56</v>
          </cell>
          <cell r="H10">
            <v>-2458735.9999999995</v>
          </cell>
          <cell r="I10">
            <v>687486.56</v>
          </cell>
          <cell r="J10">
            <v>687486.56</v>
          </cell>
          <cell r="K10">
            <v>687486.56</v>
          </cell>
          <cell r="L10">
            <v>-1803679.5899999999</v>
          </cell>
          <cell r="M10">
            <v>687486.56</v>
          </cell>
          <cell r="N10">
            <v>687486.56</v>
          </cell>
          <cell r="O10">
            <v>-2044965.1599999997</v>
          </cell>
          <cell r="P10">
            <v>1350127.3800000013</v>
          </cell>
          <cell r="Q10">
            <v>1103694.8899999999</v>
          </cell>
          <cell r="R10">
            <v>0</v>
          </cell>
          <cell r="S10">
            <v>-29465.56</v>
          </cell>
          <cell r="T10">
            <v>23.2</v>
          </cell>
          <cell r="U10">
            <v>0</v>
          </cell>
          <cell r="V10">
            <v>588.16999999999996</v>
          </cell>
          <cell r="W10">
            <v>100474.59999999999</v>
          </cell>
        </row>
        <row r="11">
          <cell r="A11" t="str">
            <v>504808</v>
          </cell>
          <cell r="B11" t="str">
            <v>PETTY CASH-IMPRESTS &amp; FLOATS - CASTLEBAR SPECIAL S</v>
          </cell>
          <cell r="C11">
            <v>817633.16999999946</v>
          </cell>
          <cell r="D11">
            <v>1566666.67</v>
          </cell>
          <cell r="E11">
            <v>0</v>
          </cell>
          <cell r="F11">
            <v>0</v>
          </cell>
          <cell r="G11">
            <v>0</v>
          </cell>
          <cell r="H11">
            <v>-705714.87000000011</v>
          </cell>
          <cell r="I11">
            <v>9096.25</v>
          </cell>
          <cell r="J11">
            <v>0</v>
          </cell>
          <cell r="K11">
            <v>0</v>
          </cell>
          <cell r="L11">
            <v>-325906.93999999994</v>
          </cell>
          <cell r="M11">
            <v>0</v>
          </cell>
          <cell r="N11">
            <v>33153.65</v>
          </cell>
          <cell r="O11">
            <v>-668459.62</v>
          </cell>
          <cell r="P11">
            <v>726468.30999999924</v>
          </cell>
          <cell r="Q11">
            <v>672245.26</v>
          </cell>
          <cell r="R11">
            <v>0</v>
          </cell>
          <cell r="S11">
            <v>-19749.59</v>
          </cell>
          <cell r="T11">
            <v>0</v>
          </cell>
          <cell r="U11">
            <v>0</v>
          </cell>
          <cell r="V11">
            <v>0</v>
          </cell>
          <cell r="W11">
            <v>50939.07</v>
          </cell>
        </row>
        <row r="12">
          <cell r="A12" t="str">
            <v>504810</v>
          </cell>
          <cell r="B12" t="str">
            <v>PETTY CASH-IMPRESTS &amp; FLOATS - COSTONS PRIMARY</v>
          </cell>
          <cell r="C12">
            <v>164220.17000000039</v>
          </cell>
          <cell r="D12">
            <v>272501.59999999998</v>
          </cell>
          <cell r="E12">
            <v>147088.14000000001</v>
          </cell>
          <cell r="F12">
            <v>147088.14000000001</v>
          </cell>
          <cell r="G12">
            <v>147088.14000000001</v>
          </cell>
          <cell r="H12">
            <v>-477503.83999999997</v>
          </cell>
          <cell r="I12">
            <v>155835.64000000001</v>
          </cell>
          <cell r="J12">
            <v>147088.14000000001</v>
          </cell>
          <cell r="K12">
            <v>147088.14000000001</v>
          </cell>
          <cell r="L12">
            <v>-562759.80999999994</v>
          </cell>
          <cell r="M12">
            <v>147088.14000000001</v>
          </cell>
          <cell r="N12">
            <v>166906.50000000003</v>
          </cell>
          <cell r="O12">
            <v>-279989.83999999997</v>
          </cell>
          <cell r="P12">
            <v>321739.26000000059</v>
          </cell>
          <cell r="Q12">
            <v>300404.90999999997</v>
          </cell>
          <cell r="R12">
            <v>0</v>
          </cell>
          <cell r="S12">
            <v>0</v>
          </cell>
          <cell r="T12">
            <v>0</v>
          </cell>
          <cell r="U12">
            <v>0</v>
          </cell>
          <cell r="V12">
            <v>0</v>
          </cell>
          <cell r="W12">
            <v>34685.67</v>
          </cell>
        </row>
        <row r="13">
          <cell r="A13" t="str">
            <v>504811</v>
          </cell>
          <cell r="B13" t="str">
            <v>PETTY CASH-IMPRESTS &amp; FLOATS - DAIRY MEADOW PRIMAR</v>
          </cell>
          <cell r="C13">
            <v>184114.31000000017</v>
          </cell>
          <cell r="D13">
            <v>215654.13</v>
          </cell>
          <cell r="E13">
            <v>159396.53</v>
          </cell>
          <cell r="F13">
            <v>159396.53</v>
          </cell>
          <cell r="G13">
            <v>159396.53</v>
          </cell>
          <cell r="H13">
            <v>159396.53</v>
          </cell>
          <cell r="I13">
            <v>168391.53</v>
          </cell>
          <cell r="J13">
            <v>159396.53</v>
          </cell>
          <cell r="K13">
            <v>199396.53</v>
          </cell>
          <cell r="L13">
            <v>-1297394.6500000001</v>
          </cell>
          <cell r="M13">
            <v>159396.53</v>
          </cell>
          <cell r="N13">
            <v>180024.97</v>
          </cell>
          <cell r="O13">
            <v>-468741.44000000006</v>
          </cell>
          <cell r="P13">
            <v>137824.56000000017</v>
          </cell>
          <cell r="Q13">
            <v>90810.19</v>
          </cell>
          <cell r="R13">
            <v>0</v>
          </cell>
          <cell r="S13">
            <v>0</v>
          </cell>
          <cell r="T13">
            <v>0</v>
          </cell>
          <cell r="U13">
            <v>0</v>
          </cell>
          <cell r="V13">
            <v>0</v>
          </cell>
          <cell r="W13">
            <v>9527.09</v>
          </cell>
        </row>
        <row r="14">
          <cell r="A14" t="str">
            <v>504812</v>
          </cell>
          <cell r="B14" t="str">
            <v>PETTY CASH-IMPRESTS &amp; FLOATS - DERWENTWATER PRIMAR</v>
          </cell>
          <cell r="C14">
            <v>587519.88000000105</v>
          </cell>
          <cell r="D14">
            <v>306247.33</v>
          </cell>
          <cell r="E14">
            <v>226356.72</v>
          </cell>
          <cell r="F14">
            <v>226356.72</v>
          </cell>
          <cell r="G14">
            <v>226356.72</v>
          </cell>
          <cell r="H14">
            <v>-541296.17000000004</v>
          </cell>
          <cell r="I14">
            <v>237664.72</v>
          </cell>
          <cell r="J14">
            <v>226356.72</v>
          </cell>
          <cell r="K14">
            <v>226356.72</v>
          </cell>
          <cell r="L14">
            <v>-645267.58000000007</v>
          </cell>
          <cell r="M14">
            <v>226356.72</v>
          </cell>
          <cell r="N14">
            <v>253044.75</v>
          </cell>
          <cell r="O14">
            <v>-852176.33</v>
          </cell>
          <cell r="P14">
            <v>703876.92000000097</v>
          </cell>
          <cell r="Q14">
            <v>601145.48</v>
          </cell>
          <cell r="R14">
            <v>93205.71</v>
          </cell>
          <cell r="S14">
            <v>0</v>
          </cell>
          <cell r="T14">
            <v>0</v>
          </cell>
          <cell r="U14">
            <v>0</v>
          </cell>
          <cell r="V14">
            <v>63307.199999999997</v>
          </cell>
          <cell r="W14">
            <v>37718.769999999997</v>
          </cell>
        </row>
        <row r="15">
          <cell r="A15" t="str">
            <v>504814</v>
          </cell>
          <cell r="B15" t="str">
            <v>PETTY CASH-IMPRESTS &amp; FLOATS - DORMERS WELLS HIGH</v>
          </cell>
          <cell r="C15">
            <v>2686054.8700000048</v>
          </cell>
          <cell r="D15">
            <v>42500</v>
          </cell>
          <cell r="E15">
            <v>0</v>
          </cell>
          <cell r="F15">
            <v>0</v>
          </cell>
          <cell r="G15">
            <v>0</v>
          </cell>
          <cell r="H15">
            <v>0</v>
          </cell>
          <cell r="I15">
            <v>0</v>
          </cell>
          <cell r="J15">
            <v>0</v>
          </cell>
          <cell r="K15">
            <v>0</v>
          </cell>
          <cell r="L15">
            <v>0</v>
          </cell>
          <cell r="M15">
            <v>0</v>
          </cell>
          <cell r="N15">
            <v>0</v>
          </cell>
          <cell r="O15">
            <v>-1969368.81</v>
          </cell>
          <cell r="P15">
            <v>759186.06000000471</v>
          </cell>
          <cell r="R15">
            <v>0</v>
          </cell>
          <cell r="S15">
            <v>0</v>
          </cell>
          <cell r="T15">
            <v>0</v>
          </cell>
          <cell r="U15">
            <v>0</v>
          </cell>
          <cell r="V15">
            <v>0</v>
          </cell>
          <cell r="W15">
            <v>0</v>
          </cell>
        </row>
        <row r="16">
          <cell r="A16" t="str">
            <v>504816</v>
          </cell>
          <cell r="B16" t="str">
            <v>PETTY CASH-IMPRESTS &amp; FLOATS - DRAYTON GREEN PRIMA</v>
          </cell>
          <cell r="C16">
            <v>719600.47999999986</v>
          </cell>
          <cell r="D16">
            <v>353293.05</v>
          </cell>
          <cell r="E16">
            <v>167999.21</v>
          </cell>
          <cell r="F16">
            <v>167999.21</v>
          </cell>
          <cell r="G16">
            <v>167999.21</v>
          </cell>
          <cell r="H16">
            <v>-461612.51</v>
          </cell>
          <cell r="I16">
            <v>176292.21</v>
          </cell>
          <cell r="J16">
            <v>167999.21</v>
          </cell>
          <cell r="K16">
            <v>167999.21</v>
          </cell>
          <cell r="L16">
            <v>-510255.74</v>
          </cell>
          <cell r="M16">
            <v>167999.21</v>
          </cell>
          <cell r="N16">
            <v>187071.29</v>
          </cell>
          <cell r="O16">
            <v>-586562.75</v>
          </cell>
          <cell r="P16">
            <v>885821.28999999957</v>
          </cell>
          <cell r="Q16">
            <v>866719.13</v>
          </cell>
          <cell r="R16">
            <v>0</v>
          </cell>
          <cell r="S16">
            <v>0</v>
          </cell>
          <cell r="T16">
            <v>0</v>
          </cell>
          <cell r="U16">
            <v>0</v>
          </cell>
          <cell r="V16">
            <v>0</v>
          </cell>
          <cell r="W16">
            <v>14292.16</v>
          </cell>
        </row>
        <row r="17">
          <cell r="A17" t="str">
            <v>504817</v>
          </cell>
          <cell r="B17" t="str">
            <v>PETTY CASH-IMPRESTS &amp; FLOATS - DURDANS PARK PRIMAR</v>
          </cell>
          <cell r="C17">
            <v>117547.30999999976</v>
          </cell>
          <cell r="D17">
            <v>217346.24</v>
          </cell>
          <cell r="E17">
            <v>160647.22</v>
          </cell>
          <cell r="F17">
            <v>160647.22</v>
          </cell>
          <cell r="G17">
            <v>160647.22</v>
          </cell>
          <cell r="H17">
            <v>-644461.19999999995</v>
          </cell>
          <cell r="I17">
            <v>170006.72</v>
          </cell>
          <cell r="J17">
            <v>160647.22</v>
          </cell>
          <cell r="K17">
            <v>160647.22</v>
          </cell>
          <cell r="L17">
            <v>-400513.80000000005</v>
          </cell>
          <cell r="M17">
            <v>160647.22</v>
          </cell>
          <cell r="N17">
            <v>182378.03</v>
          </cell>
          <cell r="O17">
            <v>-439265.19</v>
          </cell>
          <cell r="P17">
            <v>166921.42999999964</v>
          </cell>
          <cell r="Q17">
            <v>149501.31</v>
          </cell>
          <cell r="R17">
            <v>0</v>
          </cell>
          <cell r="S17">
            <v>0</v>
          </cell>
          <cell r="T17">
            <v>0</v>
          </cell>
          <cell r="U17">
            <v>0</v>
          </cell>
          <cell r="V17">
            <v>0</v>
          </cell>
          <cell r="W17">
            <v>5982.47</v>
          </cell>
        </row>
        <row r="18">
          <cell r="A18" t="str">
            <v>504818</v>
          </cell>
          <cell r="B18" t="str">
            <v>PETTY CASH-IMPRESTS &amp; FLOATS - EAST ACTON PRIMARY</v>
          </cell>
          <cell r="C18">
            <v>339832.52000000008</v>
          </cell>
          <cell r="D18">
            <v>163768.64000000001</v>
          </cell>
          <cell r="E18">
            <v>121046.39</v>
          </cell>
          <cell r="F18">
            <v>121046.39</v>
          </cell>
          <cell r="G18">
            <v>121046.39</v>
          </cell>
          <cell r="H18">
            <v>-319001.93000000005</v>
          </cell>
          <cell r="I18">
            <v>128416.89</v>
          </cell>
          <cell r="J18">
            <v>121046.39</v>
          </cell>
          <cell r="K18">
            <v>121046.39</v>
          </cell>
          <cell r="L18">
            <v>-405028.74000000011</v>
          </cell>
          <cell r="M18">
            <v>121046.39</v>
          </cell>
          <cell r="N18">
            <v>136831.82999999999</v>
          </cell>
          <cell r="O18">
            <v>-500406.61000000004</v>
          </cell>
          <cell r="P18">
            <v>270690.93999999989</v>
          </cell>
          <cell r="Q18">
            <v>250065.87</v>
          </cell>
          <cell r="R18">
            <v>0</v>
          </cell>
          <cell r="S18">
            <v>0</v>
          </cell>
          <cell r="T18">
            <v>89.33</v>
          </cell>
          <cell r="U18">
            <v>0</v>
          </cell>
          <cell r="V18">
            <v>0</v>
          </cell>
          <cell r="W18">
            <v>16597.25</v>
          </cell>
        </row>
        <row r="19">
          <cell r="A19" t="str">
            <v>504819</v>
          </cell>
          <cell r="B19" t="str">
            <v>PETTY CASH-IMPRESTS &amp; FLOATS - EDWARD BETHAM PRIMA</v>
          </cell>
          <cell r="C19">
            <v>107808.0100000003</v>
          </cell>
          <cell r="D19">
            <v>195618.79</v>
          </cell>
          <cell r="E19">
            <v>144587.79999999999</v>
          </cell>
          <cell r="F19">
            <v>144587.79999999999</v>
          </cell>
          <cell r="G19">
            <v>144587.79999999999</v>
          </cell>
          <cell r="H19">
            <v>-445855.18000000005</v>
          </cell>
          <cell r="I19">
            <v>144587.79999999999</v>
          </cell>
          <cell r="J19">
            <v>144587.79999999999</v>
          </cell>
          <cell r="K19">
            <v>144587.79999999999</v>
          </cell>
          <cell r="L19">
            <v>-536952.10999999987</v>
          </cell>
          <cell r="M19">
            <v>144587.79999999999</v>
          </cell>
          <cell r="N19">
            <v>144587.79999999999</v>
          </cell>
          <cell r="O19">
            <v>-349179.22000000003</v>
          </cell>
          <cell r="P19">
            <v>128142.69000000024</v>
          </cell>
          <cell r="Q19">
            <v>125513.02</v>
          </cell>
          <cell r="R19">
            <v>0</v>
          </cell>
          <cell r="S19">
            <v>0</v>
          </cell>
          <cell r="T19">
            <v>107.16</v>
          </cell>
          <cell r="U19">
            <v>0</v>
          </cell>
          <cell r="V19">
            <v>0</v>
          </cell>
          <cell r="W19">
            <v>16674.22</v>
          </cell>
        </row>
        <row r="20">
          <cell r="A20" t="str">
            <v>504821</v>
          </cell>
          <cell r="B20" t="str">
            <v>PETTY CASH-IMPRESTS &amp; FLOATS - FEATHERSTONE PRIMAR</v>
          </cell>
          <cell r="C20">
            <v>1361721.5699999994</v>
          </cell>
          <cell r="D20">
            <v>347490.03</v>
          </cell>
          <cell r="E20">
            <v>256840.46</v>
          </cell>
          <cell r="F20">
            <v>256840.46</v>
          </cell>
          <cell r="G20">
            <v>256840.46</v>
          </cell>
          <cell r="H20">
            <v>-1351588.24</v>
          </cell>
          <cell r="I20">
            <v>268557.95999999996</v>
          </cell>
          <cell r="J20">
            <v>256840.46</v>
          </cell>
          <cell r="K20">
            <v>256840.46</v>
          </cell>
          <cell r="L20">
            <v>271815.45999999996</v>
          </cell>
          <cell r="M20">
            <v>-598668.00999999978</v>
          </cell>
          <cell r="N20">
            <v>285320.2</v>
          </cell>
          <cell r="O20">
            <v>-980812.00000000012</v>
          </cell>
          <cell r="P20">
            <v>888039.2699999992</v>
          </cell>
          <cell r="Q20">
            <v>868177.4</v>
          </cell>
          <cell r="R20">
            <v>0</v>
          </cell>
          <cell r="S20">
            <v>0</v>
          </cell>
          <cell r="T20">
            <v>-6114.14</v>
          </cell>
          <cell r="U20">
            <v>0</v>
          </cell>
          <cell r="V20">
            <v>0</v>
          </cell>
          <cell r="W20">
            <v>16572.5</v>
          </cell>
        </row>
        <row r="21">
          <cell r="A21" t="str">
            <v>504822</v>
          </cell>
          <cell r="B21" t="str">
            <v>PETTY CASH-IMPRESTS &amp; FLOATS - FIELDING PRIMARY</v>
          </cell>
          <cell r="C21">
            <v>202129.70000000071</v>
          </cell>
          <cell r="D21">
            <v>376906.79</v>
          </cell>
          <cell r="E21">
            <v>278583.28000000003</v>
          </cell>
          <cell r="F21">
            <v>278583.28000000003</v>
          </cell>
          <cell r="G21">
            <v>278583.28000000003</v>
          </cell>
          <cell r="H21">
            <v>278583.28000000003</v>
          </cell>
          <cell r="I21">
            <v>292544.03000000003</v>
          </cell>
          <cell r="J21">
            <v>278583.28000000003</v>
          </cell>
          <cell r="K21">
            <v>278583.28000000003</v>
          </cell>
          <cell r="L21">
            <v>-506424.91999999993</v>
          </cell>
          <cell r="M21">
            <v>278583.28000000003</v>
          </cell>
          <cell r="N21">
            <v>-850510.79999999993</v>
          </cell>
          <cell r="O21">
            <v>-932697.45000000007</v>
          </cell>
          <cell r="P21">
            <v>532030.31000000157</v>
          </cell>
          <cell r="Q21">
            <v>517027.37</v>
          </cell>
          <cell r="R21">
            <v>0</v>
          </cell>
          <cell r="S21">
            <v>-5577</v>
          </cell>
          <cell r="T21">
            <v>120</v>
          </cell>
          <cell r="U21">
            <v>0</v>
          </cell>
          <cell r="V21">
            <v>0</v>
          </cell>
          <cell r="W21">
            <v>34701.060000000005</v>
          </cell>
        </row>
        <row r="22">
          <cell r="A22" t="str">
            <v>504823</v>
          </cell>
          <cell r="B22" t="str">
            <v>PETTY CASH-IMPRESTS &amp; FLOATS - GIFFORD PRIMARY SCH</v>
          </cell>
          <cell r="C22">
            <v>753049.20999999973</v>
          </cell>
          <cell r="D22">
            <v>523136.3</v>
          </cell>
          <cell r="E22">
            <v>342318.13</v>
          </cell>
          <cell r="F22">
            <v>342318.13</v>
          </cell>
          <cell r="G22">
            <v>342318.13</v>
          </cell>
          <cell r="H22">
            <v>-1278557.1400000001</v>
          </cell>
          <cell r="I22">
            <v>356141.63</v>
          </cell>
          <cell r="J22">
            <v>342318.13</v>
          </cell>
          <cell r="K22">
            <v>342318.13</v>
          </cell>
          <cell r="L22">
            <v>-1086841.1200000003</v>
          </cell>
          <cell r="M22">
            <v>342318.13</v>
          </cell>
          <cell r="N22">
            <v>376495.35999999999</v>
          </cell>
          <cell r="O22">
            <v>-786511.5</v>
          </cell>
          <cell r="P22">
            <v>910821.51999999862</v>
          </cell>
          <cell r="Q22">
            <v>897291.19</v>
          </cell>
          <cell r="R22">
            <v>0</v>
          </cell>
          <cell r="S22">
            <v>0</v>
          </cell>
          <cell r="T22">
            <v>0</v>
          </cell>
          <cell r="U22">
            <v>0</v>
          </cell>
          <cell r="V22">
            <v>0</v>
          </cell>
          <cell r="W22">
            <v>17730.330000000002</v>
          </cell>
        </row>
        <row r="23">
          <cell r="A23" t="str">
            <v>504826</v>
          </cell>
          <cell r="B23" t="str">
            <v>PETTY CASH-IMPRESTS &amp; FLOATS - GREENWOOD PRIMARY S</v>
          </cell>
          <cell r="C23">
            <v>450776.0500000004</v>
          </cell>
          <cell r="D23">
            <v>293697.06</v>
          </cell>
          <cell r="E23">
            <v>217080.44</v>
          </cell>
          <cell r="F23">
            <v>217080.44</v>
          </cell>
          <cell r="G23">
            <v>217080.44</v>
          </cell>
          <cell r="H23">
            <v>-550567.04</v>
          </cell>
          <cell r="I23">
            <v>227594.19</v>
          </cell>
          <cell r="J23">
            <v>217080.44</v>
          </cell>
          <cell r="K23">
            <v>217080.44</v>
          </cell>
          <cell r="L23">
            <v>-630475.26</v>
          </cell>
          <cell r="M23">
            <v>217080.44</v>
          </cell>
          <cell r="N23">
            <v>241865.79</v>
          </cell>
          <cell r="O23">
            <v>-735724.02999999991</v>
          </cell>
          <cell r="P23">
            <v>599649.4</v>
          </cell>
          <cell r="Q23">
            <v>564691.54</v>
          </cell>
          <cell r="R23">
            <v>0</v>
          </cell>
          <cell r="S23">
            <v>0</v>
          </cell>
          <cell r="T23">
            <v>0</v>
          </cell>
          <cell r="U23">
            <v>0</v>
          </cell>
          <cell r="V23">
            <v>0</v>
          </cell>
          <cell r="W23">
            <v>35000.730000000003</v>
          </cell>
        </row>
        <row r="24">
          <cell r="A24" t="str">
            <v>504827</v>
          </cell>
          <cell r="B24" t="str">
            <v>PETTY CASH-IMPRESTS &amp; FLOATS - HAMBROUGH PRIMARY S</v>
          </cell>
          <cell r="C24">
            <v>520357.61000000138</v>
          </cell>
          <cell r="D24">
            <v>212916.41</v>
          </cell>
          <cell r="E24">
            <v>157373</v>
          </cell>
          <cell r="F24">
            <v>157373</v>
          </cell>
          <cell r="G24">
            <v>157373</v>
          </cell>
          <cell r="H24">
            <v>-589623.63</v>
          </cell>
          <cell r="I24">
            <v>166730.25</v>
          </cell>
          <cell r="J24">
            <v>157373</v>
          </cell>
          <cell r="K24">
            <v>157373</v>
          </cell>
          <cell r="L24">
            <v>-511614.92</v>
          </cell>
          <cell r="M24">
            <v>157373</v>
          </cell>
          <cell r="N24">
            <v>178619.55</v>
          </cell>
          <cell r="O24">
            <v>-589932.9</v>
          </cell>
          <cell r="P24">
            <v>331690.37000000163</v>
          </cell>
          <cell r="Q24">
            <v>260297.91</v>
          </cell>
          <cell r="R24">
            <v>0</v>
          </cell>
          <cell r="S24">
            <v>-7075.56</v>
          </cell>
          <cell r="T24">
            <v>0</v>
          </cell>
          <cell r="U24">
            <v>0</v>
          </cell>
          <cell r="V24">
            <v>0</v>
          </cell>
          <cell r="W24">
            <v>36265.75</v>
          </cell>
        </row>
        <row r="25">
          <cell r="A25" t="str">
            <v>504829</v>
          </cell>
          <cell r="B25" t="str">
            <v>PETTY CASH-IMPRESTS &amp; FLOATS - HAVELOCK PRIMARY</v>
          </cell>
          <cell r="C25">
            <v>237902.37000000069</v>
          </cell>
          <cell r="D25">
            <v>215504.79</v>
          </cell>
          <cell r="E25">
            <v>159286.15</v>
          </cell>
          <cell r="F25">
            <v>159286.15</v>
          </cell>
          <cell r="G25">
            <v>159286.15</v>
          </cell>
          <cell r="H25">
            <v>-505329.98</v>
          </cell>
          <cell r="I25">
            <v>168238.4</v>
          </cell>
          <cell r="J25">
            <v>159286.15</v>
          </cell>
          <cell r="K25">
            <v>159286.15</v>
          </cell>
          <cell r="L25">
            <v>-490239.12999999995</v>
          </cell>
          <cell r="M25">
            <v>159286.15</v>
          </cell>
          <cell r="N25">
            <v>179480.98</v>
          </cell>
          <cell r="O25">
            <v>-320895.07</v>
          </cell>
          <cell r="P25">
            <v>440379.26000000088</v>
          </cell>
          <cell r="Q25">
            <v>414536.48</v>
          </cell>
          <cell r="R25">
            <v>0</v>
          </cell>
          <cell r="S25">
            <v>0</v>
          </cell>
          <cell r="T25">
            <v>0</v>
          </cell>
          <cell r="U25">
            <v>0</v>
          </cell>
          <cell r="V25">
            <v>0</v>
          </cell>
          <cell r="W25">
            <v>25811.18</v>
          </cell>
        </row>
        <row r="26">
          <cell r="A26" t="str">
            <v>504830</v>
          </cell>
          <cell r="B26" t="str">
            <v>PETTY CASH-IMPRESTS &amp; FLOATS - KHALSA PRIMARY</v>
          </cell>
          <cell r="C26">
            <v>136666.72999999952</v>
          </cell>
          <cell r="D26">
            <v>203868.82</v>
          </cell>
          <cell r="E26">
            <v>146140.20000000001</v>
          </cell>
          <cell r="F26">
            <v>146140.20000000001</v>
          </cell>
          <cell r="G26">
            <v>146140.20000000001</v>
          </cell>
          <cell r="H26">
            <v>-485347.27999999991</v>
          </cell>
          <cell r="I26">
            <v>146140.19999999998</v>
          </cell>
          <cell r="J26">
            <v>146140.19999999998</v>
          </cell>
          <cell r="K26">
            <v>221594.74999999997</v>
          </cell>
          <cell r="L26">
            <v>-632654.67000000004</v>
          </cell>
          <cell r="M26">
            <v>146140.19999999998</v>
          </cell>
          <cell r="N26">
            <v>146140.19999999998</v>
          </cell>
          <cell r="O26">
            <v>-330711.95</v>
          </cell>
          <cell r="P26">
            <v>136397.79999999929</v>
          </cell>
          <cell r="Q26">
            <v>123091.66</v>
          </cell>
          <cell r="R26">
            <v>0</v>
          </cell>
          <cell r="S26">
            <v>0</v>
          </cell>
          <cell r="T26">
            <v>0</v>
          </cell>
          <cell r="U26">
            <v>0</v>
          </cell>
          <cell r="V26">
            <v>0</v>
          </cell>
          <cell r="W26">
            <v>8886.5499999999993</v>
          </cell>
        </row>
        <row r="27">
          <cell r="A27" t="str">
            <v>504832</v>
          </cell>
          <cell r="B27" t="str">
            <v>PETTY CASH-IMPRESTS &amp; FLOATS - HOBBAYNE PRIMARY</v>
          </cell>
          <cell r="C27">
            <v>397969.33000000089</v>
          </cell>
          <cell r="D27">
            <v>300074.34999999998</v>
          </cell>
          <cell r="E27">
            <v>221794.08</v>
          </cell>
          <cell r="F27">
            <v>221794.08</v>
          </cell>
          <cell r="G27">
            <v>221794.08</v>
          </cell>
          <cell r="H27">
            <v>-775411.01</v>
          </cell>
          <cell r="I27">
            <v>233187.58</v>
          </cell>
          <cell r="J27">
            <v>221794.08</v>
          </cell>
          <cell r="K27">
            <v>221794.08</v>
          </cell>
          <cell r="L27">
            <v>-644989.19000000006</v>
          </cell>
          <cell r="M27">
            <v>221794.08</v>
          </cell>
          <cell r="N27">
            <v>248445.59999999998</v>
          </cell>
          <cell r="O27">
            <v>-979443.67</v>
          </cell>
          <cell r="P27">
            <v>110597.47000000055</v>
          </cell>
          <cell r="Q27">
            <v>73295.42</v>
          </cell>
          <cell r="R27">
            <v>0</v>
          </cell>
          <cell r="S27">
            <v>-88</v>
          </cell>
          <cell r="T27">
            <v>0</v>
          </cell>
          <cell r="U27">
            <v>0</v>
          </cell>
          <cell r="V27">
            <v>0</v>
          </cell>
          <cell r="W27">
            <v>37057.25</v>
          </cell>
        </row>
        <row r="28">
          <cell r="A28" t="str">
            <v>504833</v>
          </cell>
          <cell r="B28" t="str">
            <v>PETTY CASH-IMPRESTS &amp; FLOATS - HORSENDEN PRIMARY</v>
          </cell>
          <cell r="C28">
            <v>496130.81000000075</v>
          </cell>
          <cell r="D28">
            <v>390765.72</v>
          </cell>
          <cell r="E28">
            <v>288826.83</v>
          </cell>
          <cell r="F28">
            <v>288826.83</v>
          </cell>
          <cell r="G28">
            <v>288826.83</v>
          </cell>
          <cell r="H28">
            <v>-995749.08999999985</v>
          </cell>
          <cell r="I28">
            <v>302528.83</v>
          </cell>
          <cell r="J28">
            <v>288826.83</v>
          </cell>
          <cell r="K28">
            <v>288826.83</v>
          </cell>
          <cell r="L28">
            <v>-1140054.2199999997</v>
          </cell>
          <cell r="M28">
            <v>288826.83</v>
          </cell>
          <cell r="N28">
            <v>319509.87</v>
          </cell>
          <cell r="O28">
            <v>-694420.3400000002</v>
          </cell>
          <cell r="P28">
            <v>411672.56000000157</v>
          </cell>
          <cell r="Q28">
            <v>367625.74</v>
          </cell>
          <cell r="R28">
            <v>0</v>
          </cell>
          <cell r="S28">
            <v>0</v>
          </cell>
          <cell r="T28">
            <v>0</v>
          </cell>
          <cell r="U28">
            <v>0</v>
          </cell>
          <cell r="V28">
            <v>0</v>
          </cell>
          <cell r="W28">
            <v>58732.33</v>
          </cell>
        </row>
        <row r="29">
          <cell r="A29" t="str">
            <v>504834</v>
          </cell>
          <cell r="B29" t="str">
            <v>PETTY CASH-IMPRESTS &amp; FLOATS - JOHN CHILTON PRIMAR</v>
          </cell>
          <cell r="C29">
            <v>789187.08000000054</v>
          </cell>
          <cell r="D29">
            <v>900000</v>
          </cell>
          <cell r="E29">
            <v>0</v>
          </cell>
          <cell r="F29">
            <v>0</v>
          </cell>
          <cell r="G29">
            <v>0</v>
          </cell>
          <cell r="H29">
            <v>-303439.21999999997</v>
          </cell>
          <cell r="I29">
            <v>7172.5</v>
          </cell>
          <cell r="J29">
            <v>0</v>
          </cell>
          <cell r="K29">
            <v>0</v>
          </cell>
          <cell r="L29">
            <v>-258446.79000000004</v>
          </cell>
          <cell r="M29">
            <v>0</v>
          </cell>
          <cell r="N29">
            <v>22197.55</v>
          </cell>
          <cell r="O29">
            <v>-315710.59999999992</v>
          </cell>
          <cell r="P29">
            <v>840960.52000000072</v>
          </cell>
          <cell r="Q29">
            <v>765606.56</v>
          </cell>
          <cell r="R29">
            <v>0</v>
          </cell>
          <cell r="S29">
            <v>0</v>
          </cell>
          <cell r="T29">
            <v>60</v>
          </cell>
          <cell r="U29">
            <v>0</v>
          </cell>
          <cell r="V29">
            <v>0</v>
          </cell>
          <cell r="W29">
            <v>45448.47</v>
          </cell>
        </row>
        <row r="30">
          <cell r="A30" t="str">
            <v>504835</v>
          </cell>
          <cell r="B30" t="str">
            <v>PETTY CASH-IMPRESTS &amp; FLOATS - JOHN PERRYN SCHOOL</v>
          </cell>
          <cell r="C30">
            <v>558486.12999999989</v>
          </cell>
          <cell r="D30">
            <v>221569.83</v>
          </cell>
          <cell r="E30">
            <v>163769</v>
          </cell>
          <cell r="F30">
            <v>163769</v>
          </cell>
          <cell r="G30">
            <v>163769</v>
          </cell>
          <cell r="H30">
            <v>-566654.03</v>
          </cell>
          <cell r="I30">
            <v>172498.5</v>
          </cell>
          <cell r="J30">
            <v>163769</v>
          </cell>
          <cell r="K30">
            <v>163769</v>
          </cell>
          <cell r="L30">
            <v>-598559.66</v>
          </cell>
          <cell r="M30">
            <v>163769</v>
          </cell>
          <cell r="N30">
            <v>183546.38999999998</v>
          </cell>
          <cell r="O30">
            <v>-440746.52</v>
          </cell>
          <cell r="P30">
            <v>512754.6399999999</v>
          </cell>
          <cell r="Q30">
            <v>500936.14</v>
          </cell>
          <cell r="R30">
            <v>0</v>
          </cell>
          <cell r="S30">
            <v>0</v>
          </cell>
          <cell r="T30">
            <v>0</v>
          </cell>
          <cell r="U30">
            <v>0</v>
          </cell>
          <cell r="V30">
            <v>0</v>
          </cell>
          <cell r="W30">
            <v>10968.5</v>
          </cell>
        </row>
        <row r="31">
          <cell r="A31" t="str">
            <v>504836</v>
          </cell>
          <cell r="B31" t="str">
            <v>PETTY CASH-IMPRESTS &amp; FLOATS - HOLY FAMILY PRIMARY</v>
          </cell>
          <cell r="C31">
            <v>496856.08000000037</v>
          </cell>
          <cell r="D31">
            <v>204567.99</v>
          </cell>
          <cell r="E31">
            <v>151202.43</v>
          </cell>
          <cell r="F31">
            <v>151202.43</v>
          </cell>
          <cell r="G31">
            <v>151202.43</v>
          </cell>
          <cell r="H31">
            <v>-498059.41</v>
          </cell>
          <cell r="I31">
            <v>151202.43</v>
          </cell>
          <cell r="J31">
            <v>151202.43</v>
          </cell>
          <cell r="K31">
            <v>151202.43</v>
          </cell>
          <cell r="L31">
            <v>-596605.46000000008</v>
          </cell>
          <cell r="M31">
            <v>151202.43</v>
          </cell>
          <cell r="N31">
            <v>112680.43</v>
          </cell>
          <cell r="O31">
            <v>-305726.11999999994</v>
          </cell>
          <cell r="P31">
            <v>472130.51999999996</v>
          </cell>
          <cell r="Q31">
            <v>459426.72</v>
          </cell>
          <cell r="R31">
            <v>0</v>
          </cell>
          <cell r="S31">
            <v>0</v>
          </cell>
          <cell r="T31">
            <v>0</v>
          </cell>
          <cell r="U31">
            <v>0</v>
          </cell>
          <cell r="V31">
            <v>0</v>
          </cell>
          <cell r="W31">
            <v>13308</v>
          </cell>
        </row>
        <row r="32">
          <cell r="A32" t="str">
            <v>504837</v>
          </cell>
          <cell r="B32" t="str">
            <v>PETTY CASH-IMPRESTS &amp; FLOATS - LADY MARGARET PRIMA</v>
          </cell>
          <cell r="C32">
            <v>301069.88999999949</v>
          </cell>
          <cell r="D32">
            <v>296122.99</v>
          </cell>
          <cell r="E32">
            <v>218873.51</v>
          </cell>
          <cell r="F32">
            <v>218873.51</v>
          </cell>
          <cell r="G32">
            <v>218873.51</v>
          </cell>
          <cell r="H32">
            <v>-760858.16</v>
          </cell>
          <cell r="I32">
            <v>230181.51</v>
          </cell>
          <cell r="J32">
            <v>218873.51</v>
          </cell>
          <cell r="K32">
            <v>218873.51</v>
          </cell>
          <cell r="L32">
            <v>-793783.46</v>
          </cell>
          <cell r="M32">
            <v>218873.51</v>
          </cell>
          <cell r="N32">
            <v>245842.02000000002</v>
          </cell>
          <cell r="O32">
            <v>-536383.45999999985</v>
          </cell>
          <cell r="P32">
            <v>295432.38999999955</v>
          </cell>
          <cell r="Q32">
            <v>275155.84999999998</v>
          </cell>
          <cell r="R32">
            <v>0</v>
          </cell>
          <cell r="S32">
            <v>0</v>
          </cell>
          <cell r="T32">
            <v>0</v>
          </cell>
          <cell r="U32">
            <v>0</v>
          </cell>
          <cell r="V32">
            <v>0</v>
          </cell>
          <cell r="W32">
            <v>19611.099999999999</v>
          </cell>
        </row>
        <row r="33">
          <cell r="A33" t="str">
            <v>504838</v>
          </cell>
          <cell r="B33" t="str">
            <v>PETTY CASH-IMPRESTS &amp; FLOATS - LITTLE EALING PRIMA</v>
          </cell>
          <cell r="C33">
            <v>479859.33000000031</v>
          </cell>
          <cell r="D33">
            <v>280303.09000000003</v>
          </cell>
          <cell r="E33">
            <v>207180.55</v>
          </cell>
          <cell r="F33">
            <v>207180.55</v>
          </cell>
          <cell r="G33">
            <v>207180.55</v>
          </cell>
          <cell r="H33">
            <v>-670375.07000000007</v>
          </cell>
          <cell r="I33">
            <v>218709.05</v>
          </cell>
          <cell r="J33">
            <v>207180.55</v>
          </cell>
          <cell r="K33">
            <v>207180.55</v>
          </cell>
          <cell r="L33">
            <v>-800106.99000000022</v>
          </cell>
          <cell r="M33">
            <v>207180.55</v>
          </cell>
          <cell r="N33">
            <v>233853.69999999998</v>
          </cell>
          <cell r="O33">
            <v>-686044.54000000015</v>
          </cell>
          <cell r="P33">
            <v>299281.87000000023</v>
          </cell>
          <cell r="Q33">
            <v>256624.8</v>
          </cell>
          <cell r="R33">
            <v>0</v>
          </cell>
          <cell r="S33">
            <v>-7330</v>
          </cell>
          <cell r="T33">
            <v>-90.98</v>
          </cell>
          <cell r="U33">
            <v>0</v>
          </cell>
          <cell r="V33">
            <v>0</v>
          </cell>
          <cell r="W33">
            <v>32912.400000000001</v>
          </cell>
        </row>
        <row r="34">
          <cell r="A34" t="str">
            <v>504839</v>
          </cell>
          <cell r="B34" t="str">
            <v>PETTY CASH-IMPRESTS &amp; FLOATS - MANDEVILLE</v>
          </cell>
          <cell r="C34">
            <v>273949.13000000053</v>
          </cell>
          <cell r="D34">
            <v>1210000</v>
          </cell>
          <cell r="E34">
            <v>0</v>
          </cell>
          <cell r="F34">
            <v>0</v>
          </cell>
          <cell r="G34">
            <v>0</v>
          </cell>
          <cell r="H34">
            <v>556363.08000000007</v>
          </cell>
          <cell r="I34">
            <v>8151.25</v>
          </cell>
          <cell r="J34">
            <v>0</v>
          </cell>
          <cell r="K34">
            <v>0</v>
          </cell>
          <cell r="L34">
            <v>-2005517.06</v>
          </cell>
          <cell r="M34">
            <v>0</v>
          </cell>
          <cell r="N34">
            <v>27411.35</v>
          </cell>
          <cell r="O34">
            <v>-47090.820000000203</v>
          </cell>
          <cell r="P34">
            <v>23266.930000000408</v>
          </cell>
          <cell r="Q34">
            <v>-96418.22</v>
          </cell>
          <cell r="R34">
            <v>3116.35</v>
          </cell>
          <cell r="S34">
            <v>-24026.25</v>
          </cell>
          <cell r="T34">
            <v>-284.39999999999998</v>
          </cell>
          <cell r="U34">
            <v>0</v>
          </cell>
          <cell r="V34">
            <v>0</v>
          </cell>
          <cell r="W34">
            <v>60565.4</v>
          </cell>
        </row>
        <row r="35">
          <cell r="A35" t="str">
            <v>504840</v>
          </cell>
          <cell r="B35" t="str">
            <v>PETTY CASH-IMPRESTS &amp; FLOATS - MAYFIELD PRIMARY</v>
          </cell>
          <cell r="C35">
            <v>469543.30000000005</v>
          </cell>
          <cell r="D35">
            <v>180275.6</v>
          </cell>
          <cell r="E35">
            <v>133247.18</v>
          </cell>
          <cell r="F35">
            <v>133247.18</v>
          </cell>
          <cell r="G35">
            <v>133247.18</v>
          </cell>
          <cell r="H35">
            <v>-351741.16000000003</v>
          </cell>
          <cell r="I35">
            <v>141315.18</v>
          </cell>
          <cell r="J35">
            <v>133247.18</v>
          </cell>
          <cell r="K35">
            <v>133247.18</v>
          </cell>
          <cell r="L35">
            <v>-656780.89</v>
          </cell>
          <cell r="M35">
            <v>133247.18</v>
          </cell>
          <cell r="N35">
            <v>150752.74</v>
          </cell>
          <cell r="O35">
            <v>-371715.95999999996</v>
          </cell>
          <cell r="P35">
            <v>361131.8899999999</v>
          </cell>
          <cell r="Q35">
            <v>328619.25</v>
          </cell>
          <cell r="R35">
            <v>0</v>
          </cell>
          <cell r="S35">
            <v>0</v>
          </cell>
          <cell r="T35">
            <v>0</v>
          </cell>
          <cell r="U35">
            <v>0</v>
          </cell>
          <cell r="V35">
            <v>0</v>
          </cell>
          <cell r="W35">
            <v>18461.599999999999</v>
          </cell>
        </row>
        <row r="36">
          <cell r="A36" t="str">
            <v>504841</v>
          </cell>
          <cell r="B36" t="str">
            <v>PETTY CASH-IMPRESTS &amp; FLOATS - MONTPELIER PRIMARY</v>
          </cell>
          <cell r="C36">
            <v>577070.1599999991</v>
          </cell>
          <cell r="D36">
            <v>296412.31</v>
          </cell>
          <cell r="E36">
            <v>219087.35999999999</v>
          </cell>
          <cell r="F36">
            <v>219087.35999999999</v>
          </cell>
          <cell r="G36">
            <v>219087.35999999999</v>
          </cell>
          <cell r="H36">
            <v>-568448.18000000005</v>
          </cell>
          <cell r="I36">
            <v>230514.61</v>
          </cell>
          <cell r="J36">
            <v>219087.35999999999</v>
          </cell>
          <cell r="K36">
            <v>219087.35999999999</v>
          </cell>
          <cell r="L36">
            <v>-853824.10000000009</v>
          </cell>
          <cell r="M36">
            <v>219087.35999999999</v>
          </cell>
          <cell r="N36">
            <v>245461.21999999997</v>
          </cell>
          <cell r="O36">
            <v>-727210.79</v>
          </cell>
          <cell r="P36">
            <v>514499.38999999873</v>
          </cell>
          <cell r="Q36">
            <v>439907.98</v>
          </cell>
          <cell r="R36">
            <v>0</v>
          </cell>
          <cell r="S36">
            <v>-37955.68</v>
          </cell>
          <cell r="T36">
            <v>308.01</v>
          </cell>
          <cell r="U36">
            <v>0</v>
          </cell>
          <cell r="V36">
            <v>0</v>
          </cell>
          <cell r="W36">
            <v>36247.94</v>
          </cell>
        </row>
        <row r="37">
          <cell r="A37" t="str">
            <v>504842</v>
          </cell>
          <cell r="B37" t="str">
            <v>PETTY CASH-IMPRESTS &amp; FLOATS - MOUNT CARMEL PRIMAR</v>
          </cell>
          <cell r="C37">
            <v>320511.27999999985</v>
          </cell>
          <cell r="D37">
            <v>183868.5</v>
          </cell>
          <cell r="E37">
            <v>135902.81</v>
          </cell>
          <cell r="F37">
            <v>135902.81</v>
          </cell>
          <cell r="G37">
            <v>135902.81</v>
          </cell>
          <cell r="H37">
            <v>-440848.30999999994</v>
          </cell>
          <cell r="I37">
            <v>135902.81</v>
          </cell>
          <cell r="J37">
            <v>135902.81</v>
          </cell>
          <cell r="K37">
            <v>135902.81</v>
          </cell>
          <cell r="L37">
            <v>-425778.33000000007</v>
          </cell>
          <cell r="M37">
            <v>135902.81</v>
          </cell>
          <cell r="N37">
            <v>135902.81</v>
          </cell>
          <cell r="O37">
            <v>-367425.35000000003</v>
          </cell>
          <cell r="P37">
            <v>357550.27000000008</v>
          </cell>
          <cell r="Q37">
            <v>330448.81</v>
          </cell>
          <cell r="R37">
            <v>0</v>
          </cell>
          <cell r="S37">
            <v>0</v>
          </cell>
          <cell r="T37">
            <v>0</v>
          </cell>
          <cell r="U37">
            <v>0</v>
          </cell>
          <cell r="V37">
            <v>0</v>
          </cell>
          <cell r="W37">
            <v>27090.649999999998</v>
          </cell>
        </row>
        <row r="38">
          <cell r="A38" t="str">
            <v>504843</v>
          </cell>
          <cell r="B38" t="str">
            <v>PETTY CASH-IMPRESTS &amp; FLOATS - NORTH PRIMARY</v>
          </cell>
          <cell r="C38">
            <v>145108.09000000052</v>
          </cell>
          <cell r="D38">
            <v>209198.14</v>
          </cell>
          <cell r="E38">
            <v>154624.71</v>
          </cell>
          <cell r="F38">
            <v>154624.71</v>
          </cell>
          <cell r="G38">
            <v>154624.71</v>
          </cell>
          <cell r="H38">
            <v>-431808.49000000005</v>
          </cell>
          <cell r="I38">
            <v>163315.96</v>
          </cell>
          <cell r="J38">
            <v>154624.71</v>
          </cell>
          <cell r="K38">
            <v>154624.71</v>
          </cell>
          <cell r="L38">
            <v>-578115.39000000013</v>
          </cell>
          <cell r="M38">
            <v>154624.71</v>
          </cell>
          <cell r="N38">
            <v>174241.02</v>
          </cell>
          <cell r="O38">
            <v>-406526.68000000005</v>
          </cell>
          <cell r="P38">
            <v>203160.91000000015</v>
          </cell>
          <cell r="Q38">
            <v>168748.74</v>
          </cell>
          <cell r="R38">
            <v>0</v>
          </cell>
          <cell r="S38">
            <v>0</v>
          </cell>
          <cell r="T38">
            <v>0</v>
          </cell>
          <cell r="U38">
            <v>0</v>
          </cell>
          <cell r="V38">
            <v>0</v>
          </cell>
          <cell r="W38">
            <v>15636.529999999999</v>
          </cell>
        </row>
        <row r="39">
          <cell r="A39" t="str">
            <v>504844</v>
          </cell>
          <cell r="B39" t="str">
            <v>PETTY CASH-IMPRESTS &amp; FLOATS - NORTH EALING PRIMAR</v>
          </cell>
          <cell r="C39">
            <v>363035.74</v>
          </cell>
          <cell r="D39">
            <v>289105.42</v>
          </cell>
          <cell r="E39">
            <v>213686.61</v>
          </cell>
          <cell r="F39">
            <v>213686.61</v>
          </cell>
          <cell r="G39">
            <v>213686.61</v>
          </cell>
          <cell r="H39">
            <v>-729835.47</v>
          </cell>
          <cell r="I39">
            <v>225327.61</v>
          </cell>
          <cell r="J39">
            <v>213686.61</v>
          </cell>
          <cell r="K39">
            <v>213686.61</v>
          </cell>
          <cell r="L39">
            <v>-772326.7</v>
          </cell>
          <cell r="M39">
            <v>213686.61</v>
          </cell>
          <cell r="N39">
            <v>240618.43</v>
          </cell>
          <cell r="O39">
            <v>-569849.66999999993</v>
          </cell>
          <cell r="P39">
            <v>328195.01999999979</v>
          </cell>
          <cell r="Q39">
            <v>306694.57</v>
          </cell>
          <cell r="R39">
            <v>0</v>
          </cell>
          <cell r="S39">
            <v>-702.25</v>
          </cell>
          <cell r="T39">
            <v>0</v>
          </cell>
          <cell r="U39">
            <v>0</v>
          </cell>
          <cell r="V39">
            <v>0</v>
          </cell>
          <cell r="W39">
            <v>20798.169999999998</v>
          </cell>
        </row>
        <row r="40">
          <cell r="A40" t="str">
            <v>504846</v>
          </cell>
          <cell r="B40" t="str">
            <v>PETTY CASH-IMPRESTS &amp; FLOATS - OAKLANDS PRIMARY</v>
          </cell>
          <cell r="C40">
            <v>278949.75999999989</v>
          </cell>
          <cell r="D40">
            <v>227086.96</v>
          </cell>
          <cell r="E40">
            <v>167846.89</v>
          </cell>
          <cell r="F40">
            <v>167846.89</v>
          </cell>
          <cell r="G40">
            <v>167846.89</v>
          </cell>
          <cell r="H40">
            <v>-537204.74</v>
          </cell>
          <cell r="I40">
            <v>177395.39</v>
          </cell>
          <cell r="J40">
            <v>167846.89</v>
          </cell>
          <cell r="K40">
            <v>167846.89</v>
          </cell>
          <cell r="L40">
            <v>-839924.57</v>
          </cell>
          <cell r="M40">
            <v>167846.89</v>
          </cell>
          <cell r="N40">
            <v>190065.04</v>
          </cell>
          <cell r="O40">
            <v>-168679.19</v>
          </cell>
          <cell r="P40">
            <v>334769.99000000005</v>
          </cell>
          <cell r="Q40">
            <v>309792.64000000001</v>
          </cell>
          <cell r="R40">
            <v>0</v>
          </cell>
          <cell r="S40">
            <v>-774.72</v>
          </cell>
          <cell r="T40">
            <v>-635</v>
          </cell>
          <cell r="U40">
            <v>0</v>
          </cell>
          <cell r="V40">
            <v>0</v>
          </cell>
          <cell r="W40">
            <v>18031.699999999997</v>
          </cell>
        </row>
        <row r="41">
          <cell r="A41" t="str">
            <v>504847</v>
          </cell>
          <cell r="B41" t="str">
            <v>PETTY CASH-IMPRESTS &amp; FLOATS - OLDFIELD PRIMARY</v>
          </cell>
          <cell r="C41">
            <v>212023.67999999976</v>
          </cell>
          <cell r="D41">
            <v>190353.54</v>
          </cell>
          <cell r="E41">
            <v>140696.09</v>
          </cell>
          <cell r="F41">
            <v>140696.09</v>
          </cell>
          <cell r="G41">
            <v>140696.09</v>
          </cell>
          <cell r="H41">
            <v>-488068.33999999997</v>
          </cell>
          <cell r="I41">
            <v>149526.84</v>
          </cell>
          <cell r="J41">
            <v>140696.09</v>
          </cell>
          <cell r="K41">
            <v>140696.09</v>
          </cell>
          <cell r="L41">
            <v>-470545.44999999995</v>
          </cell>
          <cell r="M41">
            <v>140696.09</v>
          </cell>
          <cell r="N41">
            <v>161084.4</v>
          </cell>
          <cell r="O41">
            <v>-262762.02</v>
          </cell>
          <cell r="P41">
            <v>335789.18999999959</v>
          </cell>
          <cell r="Q41">
            <v>321854.33</v>
          </cell>
          <cell r="R41">
            <v>0</v>
          </cell>
          <cell r="S41">
            <v>0</v>
          </cell>
          <cell r="T41">
            <v>0</v>
          </cell>
          <cell r="U41">
            <v>0</v>
          </cell>
          <cell r="V41">
            <v>0</v>
          </cell>
          <cell r="W41">
            <v>12984.86</v>
          </cell>
        </row>
        <row r="42">
          <cell r="A42" t="str">
            <v>504848</v>
          </cell>
          <cell r="B42" t="str">
            <v>PETTY CASH-IMPRESTS &amp; FLOATS - RAVENOR PRIMARY</v>
          </cell>
          <cell r="C42">
            <v>543587.76</v>
          </cell>
          <cell r="D42">
            <v>332901.74</v>
          </cell>
          <cell r="E42">
            <v>236966.9</v>
          </cell>
          <cell r="F42">
            <v>236966.9</v>
          </cell>
          <cell r="G42">
            <v>236966.9</v>
          </cell>
          <cell r="H42">
            <v>-537367.74</v>
          </cell>
          <cell r="I42">
            <v>248085.9</v>
          </cell>
          <cell r="J42">
            <v>236966.9</v>
          </cell>
          <cell r="K42">
            <v>236966.9</v>
          </cell>
          <cell r="L42">
            <v>-936251.04000000027</v>
          </cell>
          <cell r="M42">
            <v>236966.9</v>
          </cell>
          <cell r="N42">
            <v>263520.78000000003</v>
          </cell>
          <cell r="O42">
            <v>-1180239.0999999999</v>
          </cell>
          <cell r="P42">
            <v>156039.69999999925</v>
          </cell>
          <cell r="Q42">
            <v>126675.87</v>
          </cell>
          <cell r="R42">
            <v>0</v>
          </cell>
          <cell r="S42">
            <v>-2885</v>
          </cell>
          <cell r="T42">
            <v>0</v>
          </cell>
          <cell r="U42">
            <v>0</v>
          </cell>
          <cell r="V42">
            <v>0</v>
          </cell>
          <cell r="W42">
            <v>25278.83</v>
          </cell>
        </row>
        <row r="43">
          <cell r="A43" t="str">
            <v>504849</v>
          </cell>
          <cell r="B43" t="str">
            <v>PETTY CASH-IMPRESTS &amp; FLOATS - SELBOURNE PRIMARY</v>
          </cell>
          <cell r="C43">
            <v>202743.86000000022</v>
          </cell>
          <cell r="D43">
            <v>394597.21</v>
          </cell>
          <cell r="E43">
            <v>205919.68</v>
          </cell>
          <cell r="F43">
            <v>205919.68</v>
          </cell>
          <cell r="G43">
            <v>205919.68</v>
          </cell>
          <cell r="H43">
            <v>-646763.59000000008</v>
          </cell>
          <cell r="I43">
            <v>216512.18</v>
          </cell>
          <cell r="J43">
            <v>205919.68</v>
          </cell>
          <cell r="K43">
            <v>205919.68</v>
          </cell>
          <cell r="L43">
            <v>-673362.90999999992</v>
          </cell>
          <cell r="M43">
            <v>205919.68</v>
          </cell>
          <cell r="N43">
            <v>230451.88999999998</v>
          </cell>
          <cell r="O43">
            <v>-739731.22000000009</v>
          </cell>
          <cell r="P43">
            <v>219965.49999999977</v>
          </cell>
          <cell r="Q43">
            <v>123189.02</v>
          </cell>
          <cell r="R43">
            <v>0</v>
          </cell>
          <cell r="S43">
            <v>0</v>
          </cell>
          <cell r="T43">
            <v>0</v>
          </cell>
          <cell r="U43">
            <v>0</v>
          </cell>
          <cell r="V43">
            <v>3609.17</v>
          </cell>
          <cell r="W43">
            <v>52332.320000000007</v>
          </cell>
        </row>
        <row r="44">
          <cell r="A44" t="str">
            <v>504850</v>
          </cell>
          <cell r="B44" t="str">
            <v>PETTY CASH-IMPRESTS &amp; FLOATS - SOUTHFIELD PRIMARY</v>
          </cell>
          <cell r="C44">
            <v>165131.80999999953</v>
          </cell>
          <cell r="D44">
            <v>214380.86</v>
          </cell>
          <cell r="E44">
            <v>158455.42000000001</v>
          </cell>
          <cell r="F44">
            <v>158455.42000000001</v>
          </cell>
          <cell r="G44">
            <v>158455.42000000001</v>
          </cell>
          <cell r="H44">
            <v>-703382.19</v>
          </cell>
          <cell r="I44">
            <v>167889.17</v>
          </cell>
          <cell r="J44">
            <v>158455.42000000001</v>
          </cell>
          <cell r="K44">
            <v>158455.42000000001</v>
          </cell>
          <cell r="L44">
            <v>-459423.47</v>
          </cell>
          <cell r="M44">
            <v>158455.42000000001</v>
          </cell>
          <cell r="N44">
            <v>179743.66</v>
          </cell>
          <cell r="O44">
            <v>-423935.17000000004</v>
          </cell>
          <cell r="P44">
            <v>91137.189999999828</v>
          </cell>
          <cell r="Q44">
            <v>66230.22</v>
          </cell>
          <cell r="R44">
            <v>0</v>
          </cell>
          <cell r="S44">
            <v>0</v>
          </cell>
          <cell r="T44">
            <v>0</v>
          </cell>
          <cell r="U44">
            <v>0</v>
          </cell>
          <cell r="V44">
            <v>0</v>
          </cell>
          <cell r="W44">
            <v>24056.97</v>
          </cell>
        </row>
        <row r="45">
          <cell r="A45" t="str">
            <v>504851</v>
          </cell>
          <cell r="B45" t="str">
            <v>PETTY CASH-IMPRESTS &amp; FLOATS - SPRINGHALLOW</v>
          </cell>
          <cell r="C45">
            <v>506946.67000000033</v>
          </cell>
          <cell r="D45">
            <v>1099166.67</v>
          </cell>
          <cell r="E45">
            <v>0</v>
          </cell>
          <cell r="F45">
            <v>0</v>
          </cell>
          <cell r="G45">
            <v>0</v>
          </cell>
          <cell r="H45">
            <v>-618621.08000000007</v>
          </cell>
          <cell r="I45">
            <v>7273.75</v>
          </cell>
          <cell r="J45">
            <v>0</v>
          </cell>
          <cell r="K45">
            <v>0</v>
          </cell>
          <cell r="L45">
            <v>-441032.12</v>
          </cell>
          <cell r="M45">
            <v>0</v>
          </cell>
          <cell r="N45">
            <v>24204.65</v>
          </cell>
          <cell r="O45">
            <v>-76730.480000000025</v>
          </cell>
          <cell r="P45">
            <v>501208.06000000023</v>
          </cell>
          <cell r="Q45">
            <v>283741.45</v>
          </cell>
          <cell r="R45">
            <v>0</v>
          </cell>
          <cell r="S45">
            <v>0</v>
          </cell>
          <cell r="T45">
            <v>2715.31</v>
          </cell>
          <cell r="U45">
            <v>0</v>
          </cell>
          <cell r="V45">
            <v>0</v>
          </cell>
          <cell r="W45">
            <v>31487.14</v>
          </cell>
        </row>
        <row r="46">
          <cell r="A46" t="str">
            <v>504852</v>
          </cell>
          <cell r="B46" t="str">
            <v>PETTY CASH-IMPRESTS &amp; FLOATS - ST ANNE´S SCHOOL</v>
          </cell>
          <cell r="C46">
            <v>787769.97999999917</v>
          </cell>
          <cell r="D46">
            <v>719456.62</v>
          </cell>
          <cell r="E46">
            <v>0</v>
          </cell>
          <cell r="F46">
            <v>0</v>
          </cell>
          <cell r="G46">
            <v>0</v>
          </cell>
          <cell r="H46">
            <v>-734989.2899999998</v>
          </cell>
          <cell r="I46">
            <v>7071.25</v>
          </cell>
          <cell r="J46">
            <v>0</v>
          </cell>
          <cell r="K46">
            <v>0</v>
          </cell>
          <cell r="L46">
            <v>-294960.59000000003</v>
          </cell>
          <cell r="M46">
            <v>0</v>
          </cell>
          <cell r="N46">
            <v>22299.149999999998</v>
          </cell>
          <cell r="O46">
            <v>28653.820000000094</v>
          </cell>
          <cell r="P46">
            <v>535300.93999999948</v>
          </cell>
          <cell r="Q46">
            <v>634392.06000000006</v>
          </cell>
          <cell r="R46">
            <v>3116.35</v>
          </cell>
          <cell r="S46">
            <v>0</v>
          </cell>
          <cell r="T46">
            <v>-101743.19</v>
          </cell>
          <cell r="U46">
            <v>0</v>
          </cell>
          <cell r="V46">
            <v>-55133.49</v>
          </cell>
          <cell r="W46">
            <v>40034.480000000003</v>
          </cell>
        </row>
        <row r="47">
          <cell r="A47" t="str">
            <v>504853</v>
          </cell>
          <cell r="B47" t="str">
            <v>PETTY CASH-IMPRESTS &amp; FLOATS - ST GREGORY PRIMARY</v>
          </cell>
          <cell r="C47">
            <v>450403.96000000054</v>
          </cell>
          <cell r="D47">
            <v>269427.61</v>
          </cell>
          <cell r="E47">
            <v>199142.14</v>
          </cell>
          <cell r="F47">
            <v>199142.14</v>
          </cell>
          <cell r="G47">
            <v>199142.14</v>
          </cell>
          <cell r="H47">
            <v>-1538865.2199999997</v>
          </cell>
          <cell r="I47">
            <v>199142.14</v>
          </cell>
          <cell r="J47">
            <v>199142.14</v>
          </cell>
          <cell r="K47">
            <v>199142.14</v>
          </cell>
          <cell r="L47">
            <v>-539968.12</v>
          </cell>
          <cell r="M47">
            <v>398284.14</v>
          </cell>
          <cell r="N47">
            <v>1068145.8199999998</v>
          </cell>
          <cell r="O47">
            <v>-778668.47</v>
          </cell>
          <cell r="P47">
            <v>523612.56000000075</v>
          </cell>
          <cell r="Q47">
            <v>287953.69</v>
          </cell>
          <cell r="R47">
            <v>0</v>
          </cell>
          <cell r="S47">
            <v>0</v>
          </cell>
          <cell r="T47">
            <v>0</v>
          </cell>
          <cell r="U47">
            <v>0</v>
          </cell>
          <cell r="V47">
            <v>7037.45</v>
          </cell>
          <cell r="W47">
            <v>15654.5</v>
          </cell>
        </row>
        <row r="48">
          <cell r="A48" t="str">
            <v>504854</v>
          </cell>
          <cell r="B48" t="str">
            <v>PETTY CASH-IMPRESTS &amp; FLOATS - ST JOHN FISHER PRIM</v>
          </cell>
          <cell r="C48">
            <v>246029.47000000003</v>
          </cell>
          <cell r="D48">
            <v>181658.79</v>
          </cell>
          <cell r="E48">
            <v>134269.54</v>
          </cell>
          <cell r="F48">
            <v>134269.54</v>
          </cell>
          <cell r="G48">
            <v>134269.54</v>
          </cell>
          <cell r="H48">
            <v>-421421.05</v>
          </cell>
          <cell r="I48">
            <v>134269.54</v>
          </cell>
          <cell r="J48">
            <v>134269.54</v>
          </cell>
          <cell r="K48">
            <v>134269.54</v>
          </cell>
          <cell r="L48">
            <v>-461115.93</v>
          </cell>
          <cell r="M48">
            <v>134269.54</v>
          </cell>
          <cell r="N48">
            <v>134269.54</v>
          </cell>
          <cell r="O48">
            <v>-382646.51999999996</v>
          </cell>
          <cell r="P48">
            <v>236661.08000000025</v>
          </cell>
          <cell r="Q48">
            <v>219092.51</v>
          </cell>
          <cell r="R48">
            <v>0</v>
          </cell>
          <cell r="S48">
            <v>0</v>
          </cell>
          <cell r="T48">
            <v>0</v>
          </cell>
          <cell r="U48">
            <v>0</v>
          </cell>
          <cell r="V48">
            <v>0</v>
          </cell>
          <cell r="W48">
            <v>19427.349999999999</v>
          </cell>
        </row>
        <row r="49">
          <cell r="A49" t="str">
            <v>504855</v>
          </cell>
          <cell r="B49" t="str">
            <v>PETTY CASH-IMPRESTS &amp; FLOATS - ST JOHN´S PRIMARY</v>
          </cell>
          <cell r="C49">
            <v>297428.96999999858</v>
          </cell>
          <cell r="D49">
            <v>374393.61</v>
          </cell>
          <cell r="E49">
            <v>173247.45</v>
          </cell>
          <cell r="F49">
            <v>173247.45</v>
          </cell>
          <cell r="G49">
            <v>173247.45</v>
          </cell>
          <cell r="H49">
            <v>-328040.21999999991</v>
          </cell>
          <cell r="I49">
            <v>182176.75</v>
          </cell>
          <cell r="J49">
            <v>173247.45</v>
          </cell>
          <cell r="K49">
            <v>173247.45</v>
          </cell>
          <cell r="L49">
            <v>-698518.79</v>
          </cell>
          <cell r="M49">
            <v>173247.45</v>
          </cell>
          <cell r="N49">
            <v>193761.15000000002</v>
          </cell>
          <cell r="O49">
            <v>-804935.39999999991</v>
          </cell>
          <cell r="P49">
            <v>255750.76999999862</v>
          </cell>
          <cell r="Q49">
            <v>1810.44</v>
          </cell>
          <cell r="R49">
            <v>3448.76</v>
          </cell>
          <cell r="S49">
            <v>0</v>
          </cell>
          <cell r="T49">
            <v>-1404.62</v>
          </cell>
          <cell r="U49">
            <v>0</v>
          </cell>
          <cell r="V49">
            <v>0</v>
          </cell>
          <cell r="W49">
            <v>26034.19</v>
          </cell>
        </row>
        <row r="50">
          <cell r="A50" t="str">
            <v>504856</v>
          </cell>
          <cell r="B50" t="str">
            <v>PETTY CASH-IMPRESTS &amp; FLOATS - ST JOSEPH´S PRIMARY</v>
          </cell>
          <cell r="C50">
            <v>415228.69999999995</v>
          </cell>
          <cell r="D50">
            <v>267355.57</v>
          </cell>
          <cell r="E50">
            <v>197610.64</v>
          </cell>
          <cell r="F50">
            <v>197610.64</v>
          </cell>
          <cell r="G50">
            <v>197610.64</v>
          </cell>
          <cell r="H50">
            <v>-578056.06000000006</v>
          </cell>
          <cell r="I50">
            <v>197610.64</v>
          </cell>
          <cell r="J50">
            <v>197610.64</v>
          </cell>
          <cell r="K50">
            <v>197610.64</v>
          </cell>
          <cell r="L50">
            <v>-776811.09</v>
          </cell>
          <cell r="M50">
            <v>197610.64</v>
          </cell>
          <cell r="N50">
            <v>197610.64</v>
          </cell>
          <cell r="O50">
            <v>-511080.69</v>
          </cell>
          <cell r="P50">
            <v>397521.54999999987</v>
          </cell>
          <cell r="Q50">
            <v>385090.34</v>
          </cell>
          <cell r="R50">
            <v>0</v>
          </cell>
          <cell r="S50">
            <v>0</v>
          </cell>
          <cell r="T50">
            <v>92.5</v>
          </cell>
          <cell r="U50">
            <v>0</v>
          </cell>
          <cell r="V50">
            <v>0</v>
          </cell>
          <cell r="W50">
            <v>13281.21</v>
          </cell>
        </row>
        <row r="51">
          <cell r="A51" t="str">
            <v>504857</v>
          </cell>
          <cell r="B51" t="str">
            <v>PETTY CASH-IMPRESTS &amp; FLOATS - ST MARK´S PRIMARY</v>
          </cell>
          <cell r="C51">
            <v>245939.99999999942</v>
          </cell>
          <cell r="D51">
            <v>210638.23</v>
          </cell>
          <cell r="E51">
            <v>155689.13</v>
          </cell>
          <cell r="F51">
            <v>155689.13</v>
          </cell>
          <cell r="G51">
            <v>155689.13</v>
          </cell>
          <cell r="H51">
            <v>-372910.41000000003</v>
          </cell>
          <cell r="I51">
            <v>164841.63</v>
          </cell>
          <cell r="J51">
            <v>155689.13</v>
          </cell>
          <cell r="K51">
            <v>155689.13</v>
          </cell>
          <cell r="L51">
            <v>-701437.11</v>
          </cell>
          <cell r="M51">
            <v>155689.13</v>
          </cell>
          <cell r="N51">
            <v>176320.3</v>
          </cell>
          <cell r="O51">
            <v>-574563.30000000005</v>
          </cell>
          <cell r="P51">
            <v>82964.119999999413</v>
          </cell>
          <cell r="Q51">
            <v>76815.42</v>
          </cell>
          <cell r="R51">
            <v>0</v>
          </cell>
          <cell r="S51">
            <v>-522</v>
          </cell>
          <cell r="T51">
            <v>-10672.75</v>
          </cell>
          <cell r="U51">
            <v>0</v>
          </cell>
          <cell r="V51">
            <v>0</v>
          </cell>
          <cell r="W51">
            <v>16299.45</v>
          </cell>
        </row>
        <row r="52">
          <cell r="A52" t="str">
            <v>504858</v>
          </cell>
          <cell r="B52" t="str">
            <v>PETTY CASH-IMPRESTS &amp; FLOATS - ST RAPHAELS PRIMARY</v>
          </cell>
          <cell r="C52">
            <v>270120.67999999993</v>
          </cell>
          <cell r="D52">
            <v>279028.49</v>
          </cell>
          <cell r="E52">
            <v>206238.45</v>
          </cell>
          <cell r="F52">
            <v>206238.45</v>
          </cell>
          <cell r="G52">
            <v>206238.45</v>
          </cell>
          <cell r="H52">
            <v>-707071.59</v>
          </cell>
          <cell r="I52">
            <v>206238.45</v>
          </cell>
          <cell r="J52">
            <v>206238.45</v>
          </cell>
          <cell r="K52">
            <v>206238.45</v>
          </cell>
          <cell r="L52">
            <v>-753911.77</v>
          </cell>
          <cell r="M52">
            <v>206238.45</v>
          </cell>
          <cell r="N52">
            <v>206238.45</v>
          </cell>
          <cell r="O52">
            <v>-451309.43999999994</v>
          </cell>
          <cell r="P52">
            <v>286763.96999999974</v>
          </cell>
          <cell r="Q52">
            <v>300567.34000000003</v>
          </cell>
          <cell r="R52">
            <v>0</v>
          </cell>
          <cell r="S52">
            <v>0</v>
          </cell>
          <cell r="T52">
            <v>-2177.96</v>
          </cell>
          <cell r="U52">
            <v>0</v>
          </cell>
          <cell r="V52">
            <v>0</v>
          </cell>
          <cell r="W52">
            <v>10997.130000000001</v>
          </cell>
        </row>
        <row r="53">
          <cell r="A53" t="str">
            <v>504860</v>
          </cell>
          <cell r="B53" t="str">
            <v>PETTY CASH-IMPRESTS &amp; FLOATS - ST VINCENTS PRIMARY</v>
          </cell>
          <cell r="C53">
            <v>435948.10999999952</v>
          </cell>
          <cell r="D53">
            <v>222111.03</v>
          </cell>
          <cell r="E53">
            <v>164169.01999999999</v>
          </cell>
          <cell r="F53">
            <v>164169.01999999999</v>
          </cell>
          <cell r="G53">
            <v>164169.01999999999</v>
          </cell>
          <cell r="H53">
            <v>-630870.87</v>
          </cell>
          <cell r="I53">
            <v>164169.01999999999</v>
          </cell>
          <cell r="J53">
            <v>164169.01999999999</v>
          </cell>
          <cell r="K53">
            <v>164169.01999999999</v>
          </cell>
          <cell r="L53">
            <v>-436501.41000000003</v>
          </cell>
          <cell r="M53">
            <v>164169.01999999999</v>
          </cell>
          <cell r="N53">
            <v>164169.01999999999</v>
          </cell>
          <cell r="O53">
            <v>-506870.86999999994</v>
          </cell>
          <cell r="P53">
            <v>397168.14999999962</v>
          </cell>
          <cell r="Q53">
            <v>444157.71</v>
          </cell>
          <cell r="R53">
            <v>0</v>
          </cell>
          <cell r="S53">
            <v>0</v>
          </cell>
          <cell r="T53">
            <v>0</v>
          </cell>
          <cell r="U53">
            <v>0</v>
          </cell>
          <cell r="V53">
            <v>0</v>
          </cell>
          <cell r="W53">
            <v>18444.96</v>
          </cell>
        </row>
        <row r="54">
          <cell r="A54" t="str">
            <v>504861</v>
          </cell>
          <cell r="B54" t="str">
            <v>PETTY CASH-IMPRESTS &amp; FLOATS - STANHOPE PRIMARY</v>
          </cell>
          <cell r="C54">
            <v>596801.11999999988</v>
          </cell>
          <cell r="D54">
            <v>256865.4</v>
          </cell>
          <cell r="E54">
            <v>189857.03</v>
          </cell>
          <cell r="F54">
            <v>189857.03</v>
          </cell>
          <cell r="G54">
            <v>189857.03</v>
          </cell>
          <cell r="H54">
            <v>189857.03</v>
          </cell>
          <cell r="I54">
            <v>200328.03</v>
          </cell>
          <cell r="J54">
            <v>189857.03</v>
          </cell>
          <cell r="K54">
            <v>189857.03</v>
          </cell>
          <cell r="L54">
            <v>-401177.86999999994</v>
          </cell>
          <cell r="M54">
            <v>189857.03</v>
          </cell>
          <cell r="N54">
            <v>-718274.75</v>
          </cell>
          <cell r="O54">
            <v>-902843.84000000008</v>
          </cell>
          <cell r="P54">
            <v>360697.30000000005</v>
          </cell>
          <cell r="Q54">
            <v>322831.32</v>
          </cell>
          <cell r="R54">
            <v>0</v>
          </cell>
          <cell r="S54">
            <v>0</v>
          </cell>
          <cell r="T54">
            <v>-13223.71</v>
          </cell>
          <cell r="U54">
            <v>0</v>
          </cell>
          <cell r="V54">
            <v>0</v>
          </cell>
          <cell r="W54">
            <v>23545.96</v>
          </cell>
        </row>
        <row r="55">
          <cell r="A55" t="str">
            <v>504862</v>
          </cell>
          <cell r="B55" t="str">
            <v>PETTY CASH-IMPRESTS &amp; FLOATS - THREE BRIDGES PRIMA</v>
          </cell>
          <cell r="C55">
            <v>349633.39999999956</v>
          </cell>
          <cell r="D55">
            <v>219587.31</v>
          </cell>
          <cell r="E55">
            <v>162303.66</v>
          </cell>
          <cell r="F55">
            <v>162303.66</v>
          </cell>
          <cell r="G55">
            <v>162303.66</v>
          </cell>
          <cell r="H55">
            <v>-582704.44999999995</v>
          </cell>
          <cell r="I55">
            <v>171215.41</v>
          </cell>
          <cell r="J55">
            <v>162303.66</v>
          </cell>
          <cell r="K55">
            <v>162303.66</v>
          </cell>
          <cell r="L55">
            <v>171533.66</v>
          </cell>
          <cell r="M55">
            <v>-481319.79999999993</v>
          </cell>
          <cell r="N55">
            <v>182736.11000000002</v>
          </cell>
          <cell r="O55">
            <v>-741939.65999999992</v>
          </cell>
          <cell r="P55">
            <v>100260.2799999998</v>
          </cell>
          <cell r="Q55">
            <v>72000.03</v>
          </cell>
          <cell r="R55">
            <v>0</v>
          </cell>
          <cell r="S55">
            <v>-9651.84</v>
          </cell>
          <cell r="T55">
            <v>0</v>
          </cell>
          <cell r="U55">
            <v>0</v>
          </cell>
          <cell r="V55">
            <v>0</v>
          </cell>
          <cell r="W55">
            <v>18608.41</v>
          </cell>
        </row>
        <row r="56">
          <cell r="A56" t="str">
            <v>504863</v>
          </cell>
          <cell r="B56" t="str">
            <v>PETTY CASH-IMPRESTS &amp; FLOATS - TUDOR PRIMARY</v>
          </cell>
          <cell r="C56">
            <v>454788.98000000097</v>
          </cell>
          <cell r="D56">
            <v>218803.45</v>
          </cell>
          <cell r="E56">
            <v>161724.29</v>
          </cell>
          <cell r="F56">
            <v>161724.29</v>
          </cell>
          <cell r="G56">
            <v>161724.29</v>
          </cell>
          <cell r="H56">
            <v>-593622.6399999999</v>
          </cell>
          <cell r="I56">
            <v>170606.79</v>
          </cell>
          <cell r="J56">
            <v>161724.29</v>
          </cell>
          <cell r="K56">
            <v>161724.29</v>
          </cell>
          <cell r="L56">
            <v>171292.29</v>
          </cell>
          <cell r="M56">
            <v>-550738.41</v>
          </cell>
          <cell r="N56">
            <v>182488.79</v>
          </cell>
          <cell r="O56">
            <v>-608557.52999999991</v>
          </cell>
          <cell r="P56">
            <v>253683.17000000132</v>
          </cell>
          <cell r="Q56">
            <v>218356.24</v>
          </cell>
          <cell r="R56">
            <v>0</v>
          </cell>
          <cell r="S56">
            <v>0</v>
          </cell>
          <cell r="T56">
            <v>0</v>
          </cell>
          <cell r="U56">
            <v>0</v>
          </cell>
          <cell r="V56">
            <v>0</v>
          </cell>
          <cell r="W56">
            <v>35326.93</v>
          </cell>
        </row>
        <row r="57">
          <cell r="A57" t="str">
            <v>504865</v>
          </cell>
          <cell r="B57" t="str">
            <v>PETTY CASH-IMPRESTS &amp; FLOATS - VICARS GREEN PRIMAR</v>
          </cell>
          <cell r="C57">
            <v>528783.84000000008</v>
          </cell>
          <cell r="D57">
            <v>207472.09</v>
          </cell>
          <cell r="E57">
            <v>153348.94</v>
          </cell>
          <cell r="F57">
            <v>153348.94</v>
          </cell>
          <cell r="G57">
            <v>153348.94</v>
          </cell>
          <cell r="H57">
            <v>-427669.87000000011</v>
          </cell>
          <cell r="I57">
            <v>161698.19</v>
          </cell>
          <cell r="J57">
            <v>153348.94</v>
          </cell>
          <cell r="K57">
            <v>153348.94</v>
          </cell>
          <cell r="L57">
            <v>-513262.69000000006</v>
          </cell>
          <cell r="M57">
            <v>153348.94</v>
          </cell>
          <cell r="N57">
            <v>171823.21</v>
          </cell>
          <cell r="O57">
            <v>-290755.43000000005</v>
          </cell>
          <cell r="P57">
            <v>758182.97999999963</v>
          </cell>
          <cell r="Q57">
            <v>734101.04</v>
          </cell>
          <cell r="R57">
            <v>3064.41</v>
          </cell>
          <cell r="S57">
            <v>0</v>
          </cell>
          <cell r="T57">
            <v>0</v>
          </cell>
          <cell r="U57">
            <v>0</v>
          </cell>
          <cell r="V57">
            <v>0</v>
          </cell>
          <cell r="W57">
            <v>24348.720000000001</v>
          </cell>
        </row>
        <row r="58">
          <cell r="A58" t="str">
            <v>504866</v>
          </cell>
          <cell r="B58" t="str">
            <v>PETTY CASH-IMPRESTS &amp; FLOATS - VIKING PRIMARY</v>
          </cell>
          <cell r="C58">
            <v>217960.10000000003</v>
          </cell>
          <cell r="D58">
            <v>125775.45</v>
          </cell>
          <cell r="E58">
            <v>92964.47</v>
          </cell>
          <cell r="F58">
            <v>92964.47</v>
          </cell>
          <cell r="G58">
            <v>92964.47</v>
          </cell>
          <cell r="H58">
            <v>-309823.82</v>
          </cell>
          <cell r="I58">
            <v>99581.22</v>
          </cell>
          <cell r="J58">
            <v>92964.47</v>
          </cell>
          <cell r="K58">
            <v>92964.47</v>
          </cell>
          <cell r="L58">
            <v>-362283.78999999992</v>
          </cell>
          <cell r="M58">
            <v>92964.47</v>
          </cell>
          <cell r="N58">
            <v>107139.37999999999</v>
          </cell>
          <cell r="O58">
            <v>-240492.22999999998</v>
          </cell>
          <cell r="P58">
            <v>195643.13</v>
          </cell>
          <cell r="Q58">
            <v>186511.95</v>
          </cell>
          <cell r="R58">
            <v>0</v>
          </cell>
          <cell r="S58">
            <v>0</v>
          </cell>
          <cell r="T58">
            <v>0</v>
          </cell>
          <cell r="U58">
            <v>0</v>
          </cell>
          <cell r="V58">
            <v>0</v>
          </cell>
          <cell r="W58">
            <v>12281.18</v>
          </cell>
        </row>
        <row r="59">
          <cell r="A59" t="str">
            <v>504867</v>
          </cell>
          <cell r="B59" t="str">
            <v>PETTY CASH-IMPRESTS &amp; FLOATS - VILLIERS HIGH</v>
          </cell>
          <cell r="C59">
            <v>1360762.0599999996</v>
          </cell>
          <cell r="D59">
            <v>831811.88</v>
          </cell>
          <cell r="E59">
            <v>614817.48</v>
          </cell>
          <cell r="F59">
            <v>614817.48</v>
          </cell>
          <cell r="G59">
            <v>614817.48</v>
          </cell>
          <cell r="H59">
            <v>-274160.68</v>
          </cell>
          <cell r="I59">
            <v>640113.73</v>
          </cell>
          <cell r="J59">
            <v>614817.48</v>
          </cell>
          <cell r="K59">
            <v>614817.48</v>
          </cell>
          <cell r="L59">
            <v>-2508121.9900000002</v>
          </cell>
          <cell r="M59">
            <v>614817.48</v>
          </cell>
          <cell r="N59">
            <v>617778.01</v>
          </cell>
          <cell r="O59">
            <v>-3240243.7700000005</v>
          </cell>
          <cell r="P59">
            <v>1116844.1200000001</v>
          </cell>
          <cell r="Q59">
            <v>1121549.21</v>
          </cell>
          <cell r="R59">
            <v>0</v>
          </cell>
          <cell r="S59">
            <v>806</v>
          </cell>
          <cell r="T59">
            <v>-88125.51</v>
          </cell>
          <cell r="U59">
            <v>0</v>
          </cell>
          <cell r="V59">
            <v>0</v>
          </cell>
          <cell r="W59">
            <v>51994.69</v>
          </cell>
        </row>
        <row r="60">
          <cell r="A60" t="str">
            <v>504868</v>
          </cell>
          <cell r="B60" t="str">
            <v>PETTY CASH-IMPRESTS &amp; FLOATS - OUR LADY OF THE VIS</v>
          </cell>
          <cell r="C60">
            <v>401292.24000000005</v>
          </cell>
          <cell r="D60">
            <v>195613.43</v>
          </cell>
          <cell r="E60">
            <v>144583.84</v>
          </cell>
          <cell r="F60">
            <v>144583.84</v>
          </cell>
          <cell r="G60">
            <v>144583.84</v>
          </cell>
          <cell r="H60">
            <v>-460414.81999999995</v>
          </cell>
          <cell r="I60">
            <v>144583.84</v>
          </cell>
          <cell r="J60">
            <v>144583.84</v>
          </cell>
          <cell r="K60">
            <v>144583.84</v>
          </cell>
          <cell r="L60">
            <v>-527268.32000000007</v>
          </cell>
          <cell r="M60">
            <v>144583.84</v>
          </cell>
          <cell r="N60">
            <v>144583.84</v>
          </cell>
          <cell r="O60">
            <v>-372020.18</v>
          </cell>
          <cell r="P60">
            <v>393873.06999999977</v>
          </cell>
          <cell r="Q60">
            <v>379826.2</v>
          </cell>
          <cell r="R60">
            <v>0</v>
          </cell>
          <cell r="S60">
            <v>0</v>
          </cell>
          <cell r="T60">
            <v>0</v>
          </cell>
          <cell r="U60">
            <v>0</v>
          </cell>
          <cell r="V60">
            <v>0</v>
          </cell>
          <cell r="W60">
            <v>14046.87</v>
          </cell>
        </row>
        <row r="61">
          <cell r="A61" t="str">
            <v>504870</v>
          </cell>
          <cell r="B61" t="str">
            <v>PETTY CASH-IMPRESTS &amp; FLOATS - WEST ACTON PRIMARY</v>
          </cell>
          <cell r="C61">
            <v>1004158.4399999998</v>
          </cell>
          <cell r="D61">
            <v>398497.04</v>
          </cell>
          <cell r="E61">
            <v>242432.59</v>
          </cell>
          <cell r="F61">
            <v>242432.59</v>
          </cell>
          <cell r="G61">
            <v>242432.59</v>
          </cell>
          <cell r="H61">
            <v>-774296.12</v>
          </cell>
          <cell r="I61">
            <v>253425.59</v>
          </cell>
          <cell r="J61">
            <v>242432.59</v>
          </cell>
          <cell r="K61">
            <v>242432.59</v>
          </cell>
          <cell r="L61">
            <v>-919571.16999999993</v>
          </cell>
          <cell r="M61">
            <v>242432.59</v>
          </cell>
          <cell r="N61">
            <v>268575.01</v>
          </cell>
          <cell r="O61">
            <v>-887975.63000000012</v>
          </cell>
          <cell r="P61">
            <v>797408.70000000019</v>
          </cell>
          <cell r="Q61">
            <v>649802.26</v>
          </cell>
          <cell r="R61">
            <v>0</v>
          </cell>
          <cell r="S61">
            <v>0</v>
          </cell>
          <cell r="T61">
            <v>740.01</v>
          </cell>
          <cell r="U61">
            <v>0</v>
          </cell>
          <cell r="V61">
            <v>0</v>
          </cell>
          <cell r="W61">
            <v>42643.91</v>
          </cell>
        </row>
        <row r="62">
          <cell r="A62" t="str">
            <v>504871</v>
          </cell>
          <cell r="B62" t="str">
            <v>PETTY CASH-IMPRESTS &amp; FLOATS - WEST TWYFORD FIRST</v>
          </cell>
          <cell r="C62">
            <v>200983.26000000071</v>
          </cell>
          <cell r="D62">
            <v>208619.06</v>
          </cell>
          <cell r="E62">
            <v>154196.70000000001</v>
          </cell>
          <cell r="F62">
            <v>154196.70000000001</v>
          </cell>
          <cell r="G62">
            <v>154196.70000000001</v>
          </cell>
          <cell r="H62">
            <v>-459634.36</v>
          </cell>
          <cell r="I62">
            <v>162386.20000000001</v>
          </cell>
          <cell r="J62">
            <v>154196.70000000001</v>
          </cell>
          <cell r="K62">
            <v>154196.70000000001</v>
          </cell>
          <cell r="L62">
            <v>-606731.18999999994</v>
          </cell>
          <cell r="M62">
            <v>154196.70000000001</v>
          </cell>
          <cell r="N62">
            <v>172516.39</v>
          </cell>
          <cell r="O62">
            <v>-272922.76</v>
          </cell>
          <cell r="P62">
            <v>330396.80000000075</v>
          </cell>
          <cell r="Q62">
            <v>313506.59999999998</v>
          </cell>
          <cell r="R62">
            <v>0</v>
          </cell>
          <cell r="S62">
            <v>0</v>
          </cell>
          <cell r="T62">
            <v>0</v>
          </cell>
          <cell r="U62">
            <v>0</v>
          </cell>
          <cell r="V62">
            <v>0</v>
          </cell>
          <cell r="W62">
            <v>15090.2</v>
          </cell>
        </row>
        <row r="63">
          <cell r="A63" t="str">
            <v>504872</v>
          </cell>
          <cell r="B63" t="str">
            <v>PETTY CASH-IMPRESTS &amp; FLOATS - WILLOW TREE PRIMARY</v>
          </cell>
          <cell r="C63">
            <v>695877.56999999832</v>
          </cell>
          <cell r="D63">
            <v>337680.69</v>
          </cell>
          <cell r="E63">
            <v>249590.08</v>
          </cell>
          <cell r="F63">
            <v>249590.08</v>
          </cell>
          <cell r="G63">
            <v>249590.08</v>
          </cell>
          <cell r="H63">
            <v>-919760.42999999993</v>
          </cell>
          <cell r="I63">
            <v>261341.33</v>
          </cell>
          <cell r="J63">
            <v>249590.08</v>
          </cell>
          <cell r="K63">
            <v>249590.08</v>
          </cell>
          <cell r="L63">
            <v>-846323.82000000007</v>
          </cell>
          <cell r="M63">
            <v>249590.08</v>
          </cell>
          <cell r="N63">
            <v>278301.15999999997</v>
          </cell>
          <cell r="O63">
            <v>-555267.23</v>
          </cell>
          <cell r="P63">
            <v>749389.74999999884</v>
          </cell>
          <cell r="Q63">
            <v>726838.18</v>
          </cell>
          <cell r="R63">
            <v>0</v>
          </cell>
          <cell r="S63">
            <v>0</v>
          </cell>
          <cell r="T63">
            <v>0</v>
          </cell>
          <cell r="U63">
            <v>0</v>
          </cell>
          <cell r="V63">
            <v>0</v>
          </cell>
          <cell r="W63">
            <v>11339.23</v>
          </cell>
        </row>
        <row r="64">
          <cell r="A64" t="str">
            <v>504873</v>
          </cell>
          <cell r="B64" t="str">
            <v>PETTY CASH-IMPRESTS &amp; FLOATS - WOLF FIELDS PRIMARY</v>
          </cell>
          <cell r="C64">
            <v>165487.17999999819</v>
          </cell>
          <cell r="D64">
            <v>194154.35</v>
          </cell>
          <cell r="E64">
            <v>143505.39000000001</v>
          </cell>
          <cell r="F64">
            <v>143505.39000000001</v>
          </cell>
          <cell r="G64">
            <v>143505.39000000001</v>
          </cell>
          <cell r="H64">
            <v>-478783.52</v>
          </cell>
          <cell r="I64">
            <v>151787.14000000001</v>
          </cell>
          <cell r="J64">
            <v>143505.39000000001</v>
          </cell>
          <cell r="K64">
            <v>143505.39000000001</v>
          </cell>
          <cell r="L64">
            <v>-500207.82</v>
          </cell>
          <cell r="M64">
            <v>143505.39000000001</v>
          </cell>
          <cell r="N64">
            <v>161828.61000000002</v>
          </cell>
          <cell r="O64">
            <v>-384425.30000000005</v>
          </cell>
          <cell r="P64">
            <v>170872.97999999824</v>
          </cell>
          <cell r="Q64">
            <v>132848.91</v>
          </cell>
          <cell r="R64">
            <v>0</v>
          </cell>
          <cell r="S64">
            <v>0</v>
          </cell>
          <cell r="T64">
            <v>0</v>
          </cell>
          <cell r="U64">
            <v>0</v>
          </cell>
          <cell r="V64">
            <v>0</v>
          </cell>
          <cell r="W64">
            <v>17498.66</v>
          </cell>
        </row>
        <row r="65">
          <cell r="A65" t="str">
            <v>504875</v>
          </cell>
          <cell r="B65" t="str">
            <v>PETTY CASH-IMPRESTS &amp; FLOATS - CLIFTON PRIMARY</v>
          </cell>
          <cell r="C65">
            <v>399615.76999999979</v>
          </cell>
          <cell r="D65">
            <v>220585.94</v>
          </cell>
          <cell r="E65">
            <v>163041.78</v>
          </cell>
          <cell r="F65">
            <v>163041.78</v>
          </cell>
          <cell r="G65">
            <v>163041.78</v>
          </cell>
          <cell r="H65">
            <v>-359476.45999999996</v>
          </cell>
          <cell r="I65">
            <v>172061.53</v>
          </cell>
          <cell r="J65">
            <v>163041.78</v>
          </cell>
          <cell r="K65">
            <v>163041.78</v>
          </cell>
          <cell r="L65">
            <v>-686024.26</v>
          </cell>
          <cell r="M65">
            <v>163041.78</v>
          </cell>
          <cell r="N65">
            <v>183668.12999999998</v>
          </cell>
          <cell r="O65">
            <v>-514811.36</v>
          </cell>
          <cell r="P65">
            <v>393869.97</v>
          </cell>
          <cell r="Q65">
            <v>370234.47</v>
          </cell>
          <cell r="R65">
            <v>0</v>
          </cell>
          <cell r="S65">
            <v>0</v>
          </cell>
          <cell r="T65">
            <v>-78</v>
          </cell>
          <cell r="U65">
            <v>0</v>
          </cell>
          <cell r="V65">
            <v>0</v>
          </cell>
          <cell r="W65">
            <v>22313.54</v>
          </cell>
        </row>
        <row r="66">
          <cell r="A66" t="str">
            <v>504876</v>
          </cell>
          <cell r="B66" t="str">
            <v>PETTY CASH-IMPRESTS &amp; FLOATS - PERIVALE PRIMARY</v>
          </cell>
          <cell r="C66">
            <v>375420.14000000013</v>
          </cell>
          <cell r="D66">
            <v>212726.11</v>
          </cell>
          <cell r="E66">
            <v>157232.34</v>
          </cell>
          <cell r="F66">
            <v>157232.34</v>
          </cell>
          <cell r="G66">
            <v>157232.34</v>
          </cell>
          <cell r="H66">
            <v>-492825.54000000004</v>
          </cell>
          <cell r="I66">
            <v>166123.84</v>
          </cell>
          <cell r="J66">
            <v>157232.34</v>
          </cell>
          <cell r="K66">
            <v>157232.34</v>
          </cell>
          <cell r="L66">
            <v>-520353.49000000011</v>
          </cell>
          <cell r="M66">
            <v>157232.34</v>
          </cell>
          <cell r="N66">
            <v>177129.16999999998</v>
          </cell>
          <cell r="O66">
            <v>-412373.17</v>
          </cell>
          <cell r="P66">
            <v>449241.0999999998</v>
          </cell>
          <cell r="Q66">
            <v>415685.83</v>
          </cell>
          <cell r="R66">
            <v>0</v>
          </cell>
          <cell r="S66">
            <v>0</v>
          </cell>
          <cell r="T66">
            <v>0</v>
          </cell>
          <cell r="U66">
            <v>0</v>
          </cell>
          <cell r="V66">
            <v>0</v>
          </cell>
          <cell r="W66">
            <v>29918.52</v>
          </cell>
        </row>
        <row r="67">
          <cell r="A67" t="str">
            <v>504877</v>
          </cell>
          <cell r="B67" t="str">
            <v>PETTY CASH-IMPRESTS &amp; FLOATS - ST ANSELMS PRIMARY</v>
          </cell>
          <cell r="C67">
            <v>199867.07999999993</v>
          </cell>
          <cell r="D67">
            <v>115743.55</v>
          </cell>
          <cell r="E67">
            <v>85549.58</v>
          </cell>
          <cell r="F67">
            <v>85549.58</v>
          </cell>
          <cell r="G67">
            <v>85549.58</v>
          </cell>
          <cell r="H67">
            <v>-281794.59999999998</v>
          </cell>
          <cell r="I67">
            <v>85549.58</v>
          </cell>
          <cell r="J67">
            <v>85549.58</v>
          </cell>
          <cell r="K67">
            <v>85549.58</v>
          </cell>
          <cell r="L67">
            <v>-305768.58999999997</v>
          </cell>
          <cell r="M67">
            <v>85549.58</v>
          </cell>
          <cell r="N67">
            <v>85549.58</v>
          </cell>
          <cell r="O67">
            <v>-221252.62999999998</v>
          </cell>
          <cell r="P67">
            <v>191191.4500000001</v>
          </cell>
          <cell r="Q67">
            <v>183159.1</v>
          </cell>
          <cell r="R67">
            <v>0</v>
          </cell>
          <cell r="S67">
            <v>0</v>
          </cell>
          <cell r="T67">
            <v>0</v>
          </cell>
          <cell r="U67">
            <v>0</v>
          </cell>
          <cell r="V67">
            <v>0</v>
          </cell>
          <cell r="W67">
            <v>8032.35</v>
          </cell>
        </row>
        <row r="68">
          <cell r="A68" t="str">
            <v>504879</v>
          </cell>
          <cell r="B68" t="str">
            <v>PETTY CASH-IMPRESTS &amp; FLOATS - DOWNE MANOR PRIMARY</v>
          </cell>
          <cell r="C68">
            <v>368593.86000000063</v>
          </cell>
          <cell r="D68">
            <v>223072.93</v>
          </cell>
          <cell r="E68">
            <v>164879.99</v>
          </cell>
          <cell r="F68">
            <v>164879.99</v>
          </cell>
          <cell r="G68">
            <v>164879.99</v>
          </cell>
          <cell r="H68">
            <v>-397321.35</v>
          </cell>
          <cell r="I68">
            <v>173847.99</v>
          </cell>
          <cell r="J68">
            <v>164879.99</v>
          </cell>
          <cell r="K68">
            <v>164879.99</v>
          </cell>
          <cell r="L68">
            <v>-655389.19999999995</v>
          </cell>
          <cell r="M68">
            <v>164879.99</v>
          </cell>
          <cell r="N68">
            <v>184995.09999999998</v>
          </cell>
          <cell r="O68">
            <v>-586505.22000000009</v>
          </cell>
          <cell r="P68">
            <v>300574.05000000075</v>
          </cell>
          <cell r="Q68">
            <v>293405.82</v>
          </cell>
          <cell r="R68">
            <v>0</v>
          </cell>
          <cell r="S68">
            <v>-940</v>
          </cell>
          <cell r="T68">
            <v>0</v>
          </cell>
          <cell r="U68">
            <v>0</v>
          </cell>
          <cell r="V68">
            <v>0</v>
          </cell>
          <cell r="W68">
            <v>8326.84</v>
          </cell>
        </row>
        <row r="69">
          <cell r="A69" t="str">
            <v>504880</v>
          </cell>
          <cell r="B69" t="str">
            <v>PETTY CASH-IMPRESTS &amp; FLOATS - PETTS HILL PRIMARY</v>
          </cell>
          <cell r="C69">
            <v>399722.79000000039</v>
          </cell>
          <cell r="D69">
            <v>123077.17</v>
          </cell>
          <cell r="E69">
            <v>90970.08</v>
          </cell>
          <cell r="F69">
            <v>90970.08</v>
          </cell>
          <cell r="G69">
            <v>90970.08</v>
          </cell>
          <cell r="H69">
            <v>-317985.23</v>
          </cell>
          <cell r="I69">
            <v>97640.83</v>
          </cell>
          <cell r="J69">
            <v>90970.08</v>
          </cell>
          <cell r="K69">
            <v>90970.08</v>
          </cell>
          <cell r="L69">
            <v>-293689.67000000004</v>
          </cell>
          <cell r="M69">
            <v>90970.08</v>
          </cell>
          <cell r="N69">
            <v>105101.7</v>
          </cell>
          <cell r="O69">
            <v>-371632.98</v>
          </cell>
          <cell r="P69">
            <v>288055.09000000008</v>
          </cell>
          <cell r="Q69">
            <v>255987.15</v>
          </cell>
          <cell r="R69">
            <v>0</v>
          </cell>
          <cell r="S69">
            <v>0</v>
          </cell>
          <cell r="T69">
            <v>0</v>
          </cell>
          <cell r="U69">
            <v>0</v>
          </cell>
          <cell r="V69">
            <v>0</v>
          </cell>
          <cell r="W69">
            <v>14454.96</v>
          </cell>
        </row>
        <row r="70">
          <cell r="A70" t="str">
            <v>504881</v>
          </cell>
          <cell r="B70" t="str">
            <v>PETTY CASH-IMPRESTS &amp; FLOATS - GRANGE PRIMARY</v>
          </cell>
          <cell r="C70">
            <v>608564.76000000106</v>
          </cell>
          <cell r="D70">
            <v>407818.32</v>
          </cell>
          <cell r="E70">
            <v>301430.93</v>
          </cell>
          <cell r="F70">
            <v>301430.93</v>
          </cell>
          <cell r="G70">
            <v>301430.93</v>
          </cell>
          <cell r="H70">
            <v>-924583.35000000009</v>
          </cell>
          <cell r="I70">
            <v>314831.43</v>
          </cell>
          <cell r="J70">
            <v>301430.93</v>
          </cell>
          <cell r="K70">
            <v>301430.93</v>
          </cell>
          <cell r="L70">
            <v>-1069150.26</v>
          </cell>
          <cell r="M70">
            <v>301430.93</v>
          </cell>
          <cell r="N70">
            <v>334006.46000000002</v>
          </cell>
          <cell r="O70">
            <v>-625018.41</v>
          </cell>
          <cell r="P70">
            <v>855054.53000000038</v>
          </cell>
          <cell r="Q70">
            <v>822255.73</v>
          </cell>
          <cell r="R70">
            <v>0</v>
          </cell>
          <cell r="S70">
            <v>0</v>
          </cell>
          <cell r="T70">
            <v>0</v>
          </cell>
          <cell r="U70">
            <v>0</v>
          </cell>
          <cell r="V70">
            <v>0</v>
          </cell>
          <cell r="W70">
            <v>32939.67</v>
          </cell>
        </row>
        <row r="71">
          <cell r="A71" t="str">
            <v>504883</v>
          </cell>
          <cell r="B71" t="str">
            <v>PETTY CASH-IMPRESTS &amp; FLOATS - ELTHORNE PARK HIGH</v>
          </cell>
          <cell r="C71">
            <v>1169861.2200000025</v>
          </cell>
          <cell r="D71">
            <v>741447.92</v>
          </cell>
          <cell r="E71">
            <v>505896.29</v>
          </cell>
          <cell r="F71">
            <v>505896.29</v>
          </cell>
          <cell r="G71">
            <v>505896.29</v>
          </cell>
          <cell r="H71">
            <v>-1623853.41</v>
          </cell>
          <cell r="I71">
            <v>530708.79</v>
          </cell>
          <cell r="J71">
            <v>505896.29</v>
          </cell>
          <cell r="K71">
            <v>505896.29</v>
          </cell>
          <cell r="L71">
            <v>-1509298.08</v>
          </cell>
          <cell r="M71">
            <v>505896.29</v>
          </cell>
          <cell r="N71">
            <v>570431.57000000007</v>
          </cell>
          <cell r="O71">
            <v>-1382333.31</v>
          </cell>
          <cell r="P71">
            <v>1532342.4400000027</v>
          </cell>
          <cell r="Q71">
            <v>1547315.56</v>
          </cell>
          <cell r="R71">
            <v>0</v>
          </cell>
          <cell r="S71">
            <v>-10364.299999999999</v>
          </cell>
          <cell r="T71">
            <v>-93656.53</v>
          </cell>
          <cell r="U71">
            <v>0</v>
          </cell>
          <cell r="V71">
            <v>0</v>
          </cell>
          <cell r="W71">
            <v>51024.11</v>
          </cell>
        </row>
        <row r="72">
          <cell r="A72" t="str">
            <v>504887</v>
          </cell>
          <cell r="B72" t="str">
            <v>PETTY CASH-IMPRESTS &amp; FLOATS - CHRIST THE SAVIOUR</v>
          </cell>
          <cell r="C72">
            <v>435401.65000000061</v>
          </cell>
          <cell r="D72">
            <v>375333.56</v>
          </cell>
          <cell r="E72">
            <v>254693.19</v>
          </cell>
          <cell r="F72">
            <v>254693.19</v>
          </cell>
          <cell r="G72">
            <v>254693.19</v>
          </cell>
          <cell r="H72">
            <v>-2720441.72</v>
          </cell>
          <cell r="I72">
            <v>254693.19000000003</v>
          </cell>
          <cell r="J72">
            <v>254693.19000000003</v>
          </cell>
          <cell r="K72">
            <v>231965.92000000004</v>
          </cell>
          <cell r="L72">
            <v>295837.46000000002</v>
          </cell>
          <cell r="M72">
            <v>254693.19000000003</v>
          </cell>
          <cell r="N72">
            <v>3189236.3299999996</v>
          </cell>
          <cell r="O72">
            <v>-3236116.42</v>
          </cell>
          <cell r="P72">
            <v>99375.920000000391</v>
          </cell>
          <cell r="Q72">
            <v>254238.14</v>
          </cell>
          <cell r="R72">
            <v>0</v>
          </cell>
          <cell r="S72">
            <v>-31195.74</v>
          </cell>
          <cell r="T72">
            <v>3739.76</v>
          </cell>
          <cell r="U72">
            <v>0</v>
          </cell>
          <cell r="V72">
            <v>-261009.89</v>
          </cell>
          <cell r="W72">
            <v>32421.77</v>
          </cell>
        </row>
        <row r="73">
          <cell r="A73" t="str">
            <v>504893</v>
          </cell>
          <cell r="B73" t="str">
            <v>PETTY CASH-IMPRESTS &amp; FLOATS - DORMERS WELLS INFAN</v>
          </cell>
          <cell r="C73">
            <v>-319427.98999999929</v>
          </cell>
          <cell r="D73">
            <v>241087.66</v>
          </cell>
          <cell r="E73">
            <v>302298.86</v>
          </cell>
          <cell r="F73">
            <v>111792.06</v>
          </cell>
          <cell r="G73">
            <v>361792.06</v>
          </cell>
          <cell r="H73">
            <v>-312362.78999999998</v>
          </cell>
          <cell r="I73">
            <v>88592.06</v>
          </cell>
          <cell r="J73">
            <v>80542.06</v>
          </cell>
          <cell r="K73">
            <v>446046.33</v>
          </cell>
          <cell r="L73">
            <v>127824.79</v>
          </cell>
          <cell r="M73">
            <v>0</v>
          </cell>
          <cell r="N73">
            <v>17799.14</v>
          </cell>
          <cell r="O73">
            <v>-1451431.09</v>
          </cell>
          <cell r="P73">
            <v>-305446.84999999939</v>
          </cell>
          <cell r="Q73">
            <v>166199.47</v>
          </cell>
          <cell r="R73">
            <v>0</v>
          </cell>
          <cell r="S73">
            <v>0</v>
          </cell>
          <cell r="T73">
            <v>0</v>
          </cell>
          <cell r="U73">
            <v>0</v>
          </cell>
          <cell r="V73">
            <v>0</v>
          </cell>
          <cell r="W73">
            <v>23404.9</v>
          </cell>
        </row>
        <row r="74">
          <cell r="A74" t="str">
            <v>504894</v>
          </cell>
          <cell r="B74" t="str">
            <v>PETTY CASH-IMPRESTS &amp; FLOATS - DORMERS WELLS JUNIOR</v>
          </cell>
          <cell r="C74">
            <v>379949.49</v>
          </cell>
          <cell r="D74">
            <v>0</v>
          </cell>
          <cell r="E74">
            <v>0</v>
          </cell>
          <cell r="F74">
            <v>0</v>
          </cell>
          <cell r="G74">
            <v>0</v>
          </cell>
          <cell r="H74">
            <v>0</v>
          </cell>
          <cell r="I74">
            <v>0</v>
          </cell>
          <cell r="J74">
            <v>0</v>
          </cell>
          <cell r="K74">
            <v>0</v>
          </cell>
          <cell r="L74">
            <v>0</v>
          </cell>
          <cell r="M74">
            <v>0</v>
          </cell>
          <cell r="N74">
            <v>0</v>
          </cell>
          <cell r="O74">
            <v>0</v>
          </cell>
          <cell r="P74">
            <v>379949.49</v>
          </cell>
          <cell r="Q74"/>
          <cell r="R74">
            <v>0</v>
          </cell>
          <cell r="S74">
            <v>0</v>
          </cell>
          <cell r="T74">
            <v>0</v>
          </cell>
          <cell r="U74">
            <v>0</v>
          </cell>
          <cell r="V74">
            <v>0</v>
          </cell>
          <cell r="W74">
            <v>0</v>
          </cell>
        </row>
        <row r="75">
          <cell r="A75" t="str">
            <v>504895</v>
          </cell>
          <cell r="B75" t="str">
            <v>PETTY CASH-IMPRESTS &amp; FLOATS - WOOD END INFANT  SC</v>
          </cell>
          <cell r="C75">
            <v>-117521.89000000013</v>
          </cell>
          <cell r="D75">
            <v>136285.96</v>
          </cell>
          <cell r="E75">
            <v>297533.20999999996</v>
          </cell>
          <cell r="F75">
            <v>180733.1</v>
          </cell>
          <cell r="G75">
            <v>100733.1</v>
          </cell>
          <cell r="H75">
            <v>-482817.65</v>
          </cell>
          <cell r="I75">
            <v>108481.60000000001</v>
          </cell>
          <cell r="J75">
            <v>100733.1</v>
          </cell>
          <cell r="K75">
            <v>100733.1</v>
          </cell>
          <cell r="L75">
            <v>191927.51</v>
          </cell>
          <cell r="M75">
            <v>220733</v>
          </cell>
          <cell r="N75">
            <v>117220.33</v>
          </cell>
          <cell r="O75">
            <v>-783930.4</v>
          </cell>
          <cell r="P75">
            <v>170844.06999999972</v>
          </cell>
          <cell r="Q75">
            <v>85877.23</v>
          </cell>
          <cell r="R75">
            <v>0</v>
          </cell>
          <cell r="S75">
            <v>0</v>
          </cell>
          <cell r="T75">
            <v>-1022.52</v>
          </cell>
          <cell r="U75">
            <v>-12198.91</v>
          </cell>
          <cell r="V75">
            <v>91391.82</v>
          </cell>
          <cell r="W75">
            <v>9802.11</v>
          </cell>
        </row>
        <row r="76">
          <cell r="A76" t="str">
            <v>504897</v>
          </cell>
          <cell r="B76" t="str">
            <v>PETTY CASH-IMPRESTS &amp; FLOATS - BRENTSIDE HIGH SCHO</v>
          </cell>
          <cell r="C76">
            <v>-279404.9299999983</v>
          </cell>
          <cell r="D76">
            <v>864819.12</v>
          </cell>
          <cell r="E76">
            <v>569430.46</v>
          </cell>
          <cell r="F76">
            <v>639214.13</v>
          </cell>
          <cell r="G76">
            <v>639214.13</v>
          </cell>
          <cell r="H76">
            <v>-2083142.7700000003</v>
          </cell>
          <cell r="I76">
            <v>668453.51</v>
          </cell>
          <cell r="J76">
            <v>639214.13</v>
          </cell>
          <cell r="K76">
            <v>639214.13</v>
          </cell>
          <cell r="L76">
            <v>685039.13</v>
          </cell>
          <cell r="M76">
            <v>-5175238.8400000008</v>
          </cell>
          <cell r="N76">
            <v>714230.48</v>
          </cell>
          <cell r="O76">
            <v>1601138.0100000002</v>
          </cell>
          <cell r="P76">
            <v>122180.69000000041</v>
          </cell>
          <cell r="Q76">
            <v>814023.66</v>
          </cell>
          <cell r="R76">
            <v>0</v>
          </cell>
          <cell r="S76">
            <v>-90659.520000000004</v>
          </cell>
          <cell r="T76">
            <v>-121134.67</v>
          </cell>
          <cell r="U76">
            <v>0</v>
          </cell>
          <cell r="V76">
            <v>-287925.67</v>
          </cell>
          <cell r="W76">
            <v>46204.619999999995</v>
          </cell>
        </row>
        <row r="77">
          <cell r="A77" t="str">
            <v>504900</v>
          </cell>
          <cell r="B77" t="str">
            <v>PETTY CASH-IMPRESTS &amp; FLOATS - ELLEN WILKINSON HIG</v>
          </cell>
          <cell r="C77">
            <v>-546575.98999999557</v>
          </cell>
          <cell r="D77">
            <v>744229.47</v>
          </cell>
          <cell r="E77">
            <v>682939.65</v>
          </cell>
          <cell r="F77">
            <v>550082.65</v>
          </cell>
          <cell r="G77">
            <v>550082.65</v>
          </cell>
          <cell r="H77">
            <v>550082.65</v>
          </cell>
          <cell r="I77">
            <v>578028.28</v>
          </cell>
          <cell r="J77">
            <v>550082.65</v>
          </cell>
          <cell r="K77">
            <v>550082.65</v>
          </cell>
          <cell r="L77">
            <v>591597.65</v>
          </cell>
          <cell r="M77">
            <v>-4243472.830000001</v>
          </cell>
          <cell r="N77">
            <v>624596.56000000006</v>
          </cell>
          <cell r="O77">
            <v>-1314311.48</v>
          </cell>
          <cell r="P77">
            <v>-132555.43999999668</v>
          </cell>
          <cell r="Q77">
            <v>1024591.96</v>
          </cell>
          <cell r="R77">
            <v>0</v>
          </cell>
          <cell r="S77">
            <v>-44034.05</v>
          </cell>
          <cell r="T77">
            <v>-179761.43</v>
          </cell>
          <cell r="U77">
            <v>0</v>
          </cell>
          <cell r="V77">
            <v>-445009.19</v>
          </cell>
          <cell r="W77">
            <v>83671.140000000014</v>
          </cell>
        </row>
        <row r="78">
          <cell r="A78" t="str">
            <v>504901</v>
          </cell>
          <cell r="B78" t="str">
            <v>PETTY CASH-IMPRESTS &amp; FLOATS - GREENFORD HIGH SCHO</v>
          </cell>
          <cell r="C78">
            <v>-222473.97999999719</v>
          </cell>
          <cell r="D78">
            <v>910805.95</v>
          </cell>
          <cell r="E78">
            <v>790821.64999999991</v>
          </cell>
          <cell r="F78">
            <v>662856.56999999995</v>
          </cell>
          <cell r="G78">
            <v>662856.56999999995</v>
          </cell>
          <cell r="H78">
            <v>-1325446.3400000001</v>
          </cell>
          <cell r="I78">
            <v>699560.32</v>
          </cell>
          <cell r="J78">
            <v>662856.56999999995</v>
          </cell>
          <cell r="K78">
            <v>662856.56999999995</v>
          </cell>
          <cell r="L78">
            <v>-2330181.91</v>
          </cell>
          <cell r="M78">
            <v>662856.56999999995</v>
          </cell>
          <cell r="N78">
            <v>762412.2699999999</v>
          </cell>
          <cell r="O78">
            <v>-2371524.0299999993</v>
          </cell>
          <cell r="P78">
            <v>228256.78000000259</v>
          </cell>
          <cell r="Q78">
            <v>2260442.36</v>
          </cell>
          <cell r="R78">
            <v>0</v>
          </cell>
          <cell r="S78">
            <v>-32658.93</v>
          </cell>
          <cell r="T78">
            <v>-13055.34</v>
          </cell>
          <cell r="U78">
            <v>-122544.54</v>
          </cell>
          <cell r="V78">
            <v>-876034.60000000009</v>
          </cell>
          <cell r="W78">
            <v>48745.14</v>
          </cell>
        </row>
        <row r="79">
          <cell r="A79" t="str">
            <v>504902</v>
          </cell>
          <cell r="B79" t="str">
            <v>PETTY CASH-IMPRESTS &amp; FLOATS - NORTHOLT HIGH SCHOO</v>
          </cell>
          <cell r="C79">
            <v>152063.8300000045</v>
          </cell>
          <cell r="D79">
            <v>487257.55</v>
          </cell>
          <cell r="E79">
            <v>815306.7</v>
          </cell>
          <cell r="F79">
            <v>315850.7</v>
          </cell>
          <cell r="G79">
            <v>315850.7</v>
          </cell>
          <cell r="H79">
            <v>-1356916.26</v>
          </cell>
          <cell r="I79">
            <v>333553.2</v>
          </cell>
          <cell r="J79">
            <v>315850.7</v>
          </cell>
          <cell r="K79">
            <v>315850.7</v>
          </cell>
          <cell r="L79">
            <v>-1331022.4200000002</v>
          </cell>
          <cell r="M79">
            <v>315850.82</v>
          </cell>
          <cell r="N79">
            <v>317246.3</v>
          </cell>
          <cell r="O79">
            <v>-715202.66000000015</v>
          </cell>
          <cell r="P79">
            <v>281539.86000000406</v>
          </cell>
          <cell r="Q79">
            <v>54353.17</v>
          </cell>
          <cell r="R79">
            <v>0</v>
          </cell>
          <cell r="S79">
            <v>-51669.39</v>
          </cell>
          <cell r="T79">
            <v>77695.8</v>
          </cell>
          <cell r="U79">
            <v>0</v>
          </cell>
          <cell r="V79">
            <v>275641.49</v>
          </cell>
          <cell r="W79">
            <v>61553.97</v>
          </cell>
        </row>
        <row r="80">
          <cell r="A80" t="str">
            <v>504914</v>
          </cell>
          <cell r="B80" t="str">
            <v>PETTY CASH-IMPRESTS &amp; FLOATS - SOUTH ACTON CHILDRE</v>
          </cell>
          <cell r="C80">
            <v>712326.8599999994</v>
          </cell>
          <cell r="D80">
            <v>0</v>
          </cell>
          <cell r="E80">
            <v>0</v>
          </cell>
          <cell r="F80">
            <v>0</v>
          </cell>
          <cell r="G80">
            <v>0</v>
          </cell>
          <cell r="H80">
            <v>-152836.9499999999</v>
          </cell>
          <cell r="I80">
            <v>5046.25</v>
          </cell>
          <cell r="J80">
            <v>0</v>
          </cell>
          <cell r="K80">
            <v>0</v>
          </cell>
          <cell r="L80">
            <v>-74933.989999999991</v>
          </cell>
          <cell r="M80">
            <v>0</v>
          </cell>
          <cell r="N80">
            <v>5985.3</v>
          </cell>
          <cell r="O80">
            <v>-74545.560000000056</v>
          </cell>
          <cell r="P80">
            <v>421041.90999999939</v>
          </cell>
          <cell r="Q80">
            <v>403837.19</v>
          </cell>
          <cell r="R80">
            <v>0</v>
          </cell>
          <cell r="S80">
            <v>0</v>
          </cell>
          <cell r="T80">
            <v>0</v>
          </cell>
          <cell r="U80">
            <v>0</v>
          </cell>
          <cell r="V80">
            <v>0</v>
          </cell>
          <cell r="W80">
            <v>12806.85</v>
          </cell>
        </row>
        <row r="81">
          <cell r="A81" t="str">
            <v>504916</v>
          </cell>
          <cell r="B81" t="str">
            <v>PETTY CASH-IMPRESTS &amp; FLOATS - GREENFIELDS NURSERY</v>
          </cell>
          <cell r="C81">
            <v>578225.13000000012</v>
          </cell>
          <cell r="D81">
            <v>0</v>
          </cell>
          <cell r="E81">
            <v>0</v>
          </cell>
          <cell r="F81">
            <v>0</v>
          </cell>
          <cell r="G81">
            <v>0</v>
          </cell>
          <cell r="H81">
            <v>32819.360000000044</v>
          </cell>
          <cell r="I81">
            <v>5061.55</v>
          </cell>
          <cell r="J81">
            <v>0</v>
          </cell>
          <cell r="K81">
            <v>0</v>
          </cell>
          <cell r="L81">
            <v>-219679.31</v>
          </cell>
          <cell r="M81">
            <v>0</v>
          </cell>
          <cell r="N81">
            <v>6028.96</v>
          </cell>
          <cell r="O81">
            <v>16338.710000000079</v>
          </cell>
          <cell r="P81">
            <v>418794.40000000037</v>
          </cell>
          <cell r="Q81">
            <v>415267.1</v>
          </cell>
          <cell r="R81">
            <v>0</v>
          </cell>
          <cell r="S81">
            <v>0</v>
          </cell>
          <cell r="T81">
            <v>-1238.46</v>
          </cell>
          <cell r="U81">
            <v>0</v>
          </cell>
          <cell r="V81">
            <v>0</v>
          </cell>
          <cell r="W81">
            <v>4861.16</v>
          </cell>
        </row>
        <row r="82">
          <cell r="A82" t="str">
            <v>504917</v>
          </cell>
          <cell r="B82" t="str">
            <v>PETTY CASH-IMPRESTS &amp; FLOATS - GROVE HOUSE NURSERY</v>
          </cell>
          <cell r="C82">
            <v>751325.23000000045</v>
          </cell>
          <cell r="D82">
            <v>0</v>
          </cell>
          <cell r="E82">
            <v>0</v>
          </cell>
          <cell r="F82">
            <v>0</v>
          </cell>
          <cell r="G82">
            <v>0</v>
          </cell>
          <cell r="H82">
            <v>-144777.72</v>
          </cell>
          <cell r="I82">
            <v>4870.75</v>
          </cell>
          <cell r="J82">
            <v>0</v>
          </cell>
          <cell r="K82">
            <v>0</v>
          </cell>
          <cell r="L82">
            <v>2894</v>
          </cell>
          <cell r="M82">
            <v>0</v>
          </cell>
          <cell r="N82">
            <v>5484.54</v>
          </cell>
          <cell r="O82">
            <v>88565.91</v>
          </cell>
          <cell r="P82">
            <v>708362.71000000054</v>
          </cell>
          <cell r="Q82">
            <v>705412.3</v>
          </cell>
          <cell r="R82">
            <v>0</v>
          </cell>
          <cell r="S82">
            <v>0</v>
          </cell>
          <cell r="T82">
            <v>451.99</v>
          </cell>
          <cell r="U82">
            <v>0</v>
          </cell>
          <cell r="V82">
            <v>0</v>
          </cell>
          <cell r="W82">
            <v>2781.32</v>
          </cell>
        </row>
        <row r="83">
          <cell r="A83" t="str">
            <v>504918</v>
          </cell>
          <cell r="B83" t="str">
            <v>PETTY CASH-IMPRESTS &amp; FLOATS - MAPLES NURSERY SCHO</v>
          </cell>
          <cell r="C83">
            <v>308981.70999999938</v>
          </cell>
          <cell r="D83">
            <v>0</v>
          </cell>
          <cell r="E83">
            <v>0</v>
          </cell>
          <cell r="F83">
            <v>0</v>
          </cell>
          <cell r="G83">
            <v>0</v>
          </cell>
          <cell r="H83">
            <v>-54094.060000000019</v>
          </cell>
          <cell r="I83">
            <v>4796.5</v>
          </cell>
          <cell r="J83">
            <v>0</v>
          </cell>
          <cell r="K83">
            <v>0</v>
          </cell>
          <cell r="L83">
            <v>-37639.630000000063</v>
          </cell>
          <cell r="M83">
            <v>0</v>
          </cell>
          <cell r="N83">
            <v>5272.68</v>
          </cell>
          <cell r="O83">
            <v>84265.93</v>
          </cell>
          <cell r="P83">
            <v>311583.12999999931</v>
          </cell>
          <cell r="Q83">
            <v>210557.72</v>
          </cell>
          <cell r="R83">
            <v>0</v>
          </cell>
          <cell r="S83">
            <v>0</v>
          </cell>
          <cell r="T83">
            <v>0</v>
          </cell>
          <cell r="U83">
            <v>0</v>
          </cell>
          <cell r="V83">
            <v>0</v>
          </cell>
          <cell r="W83">
            <v>5020.3599999999997</v>
          </cell>
        </row>
        <row r="84">
          <cell r="B84"/>
          <cell r="C84">
            <v>35208355.57000003</v>
          </cell>
          <cell r="D84">
            <v>29047568.5</v>
          </cell>
          <cell r="E84">
            <v>16932392.539999995</v>
          </cell>
          <cell r="F84">
            <v>15434591.219999997</v>
          </cell>
          <cell r="G84">
            <v>15606407.999999996</v>
          </cell>
          <cell r="H84">
            <v>-46098846.07</v>
          </cell>
          <cell r="I84">
            <v>15377902.029999996</v>
          </cell>
          <cell r="J84">
            <v>15164985.289999995</v>
          </cell>
          <cell r="K84">
            <v>15108943.839999996</v>
          </cell>
          <cell r="L84">
            <v>-45903520.060000017</v>
          </cell>
          <cell r="M84">
            <v>2069709.2999999963</v>
          </cell>
          <cell r="N84">
            <v>17827278.790000007</v>
          </cell>
          <cell r="O84">
            <v>-53074567.24000001</v>
          </cell>
          <cell r="P84">
            <v>32701201.710000027</v>
          </cell>
          <cell r="Q84">
            <v>32893813.520000007</v>
          </cell>
          <cell r="R84">
            <v>109806.97000000002</v>
          </cell>
          <cell r="S84">
            <v>-412874.06999999995</v>
          </cell>
          <cell r="T84">
            <v>-548244.30999999982</v>
          </cell>
          <cell r="U84">
            <v>-134743.44999999998</v>
          </cell>
          <cell r="V84">
            <v>-1498467.82</v>
          </cell>
          <cell r="W84">
            <v>2086705.0999999999</v>
          </cell>
        </row>
        <row r="85">
          <cell r="P85"/>
        </row>
        <row r="86">
          <cell r="P86"/>
        </row>
        <row r="89">
          <cell r="W89"/>
        </row>
        <row r="90">
          <cell r="W90"/>
        </row>
        <row r="91">
          <cell r="W91"/>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0"/>
  <sheetViews>
    <sheetView topLeftCell="B61" zoomScaleNormal="100" workbookViewId="0">
      <selection activeCell="Q71" sqref="Q71"/>
    </sheetView>
  </sheetViews>
  <sheetFormatPr defaultColWidth="9.140625" defaultRowHeight="15" x14ac:dyDescent="0.2"/>
  <cols>
    <col min="1" max="1" width="4" style="36" customWidth="1"/>
    <col min="2" max="10" width="11.42578125" style="36" customWidth="1"/>
    <col min="11" max="16384" width="9.140625" style="36"/>
  </cols>
  <sheetData>
    <row r="1" spans="1:10" ht="20.25" x14ac:dyDescent="0.2">
      <c r="A1" s="50" t="s">
        <v>279</v>
      </c>
      <c r="B1" s="50"/>
      <c r="C1" s="50"/>
      <c r="D1" s="50"/>
      <c r="E1" s="50"/>
      <c r="F1" s="50"/>
      <c r="G1" s="50"/>
      <c r="H1" s="50"/>
      <c r="I1" s="50"/>
      <c r="J1" s="50"/>
    </row>
    <row r="3" spans="1:10" s="35" customFormat="1" ht="20.25" hidden="1" x14ac:dyDescent="0.25">
      <c r="A3" s="204" t="s">
        <v>280</v>
      </c>
      <c r="B3" s="204"/>
      <c r="C3" s="204"/>
      <c r="D3" s="204"/>
      <c r="E3" s="204"/>
      <c r="F3" s="204"/>
      <c r="G3" s="204"/>
      <c r="H3" s="204"/>
      <c r="I3" s="204"/>
      <c r="J3" s="204"/>
    </row>
    <row r="4" spans="1:10" ht="29.25" hidden="1" customHeight="1" x14ac:dyDescent="0.2">
      <c r="B4" s="38" t="s">
        <v>281</v>
      </c>
      <c r="C4" s="38"/>
      <c r="D4" s="38"/>
      <c r="E4" s="38"/>
      <c r="F4" s="38"/>
      <c r="G4" s="38"/>
      <c r="H4" s="38"/>
      <c r="I4" s="38"/>
      <c r="J4" s="38"/>
    </row>
    <row r="5" spans="1:10" ht="31.5" hidden="1" customHeight="1" x14ac:dyDescent="0.2">
      <c r="B5" s="38" t="s">
        <v>282</v>
      </c>
      <c r="C5" s="38"/>
      <c r="D5" s="38"/>
      <c r="E5" s="38"/>
      <c r="F5" s="38"/>
      <c r="G5" s="38"/>
      <c r="H5" s="38"/>
      <c r="I5" s="38"/>
      <c r="J5" s="38"/>
    </row>
    <row r="6" spans="1:10" ht="37.5" hidden="1" customHeight="1" x14ac:dyDescent="0.2">
      <c r="B6" s="38" t="s">
        <v>283</v>
      </c>
      <c r="C6" s="38"/>
      <c r="D6" s="38"/>
      <c r="E6" s="38"/>
      <c r="F6" s="38"/>
      <c r="G6" s="38"/>
      <c r="H6" s="38"/>
      <c r="I6" s="38"/>
      <c r="J6" s="38"/>
    </row>
    <row r="7" spans="1:10" ht="81" hidden="1" customHeight="1" x14ac:dyDescent="0.2">
      <c r="B7" s="205" t="s">
        <v>284</v>
      </c>
      <c r="C7" s="206"/>
      <c r="D7" s="206"/>
      <c r="E7" s="206"/>
      <c r="F7" s="206"/>
      <c r="G7" s="206"/>
      <c r="H7" s="206"/>
      <c r="I7" s="206"/>
      <c r="J7" s="206"/>
    </row>
    <row r="8" spans="1:10" ht="33.75" hidden="1" customHeight="1" x14ac:dyDescent="0.2">
      <c r="B8" s="39"/>
      <c r="C8" s="40"/>
      <c r="D8" s="40"/>
      <c r="E8" s="40"/>
      <c r="F8" s="40"/>
      <c r="G8" s="40"/>
      <c r="H8" s="40"/>
      <c r="I8" s="40"/>
      <c r="J8" s="40"/>
    </row>
    <row r="9" spans="1:10" ht="72" hidden="1" customHeight="1" x14ac:dyDescent="0.2">
      <c r="A9" s="207" t="s">
        <v>285</v>
      </c>
      <c r="B9" s="208"/>
      <c r="C9" s="208"/>
      <c r="D9" s="208"/>
      <c r="E9" s="208"/>
      <c r="F9" s="208"/>
      <c r="G9" s="208"/>
      <c r="H9" s="208"/>
      <c r="I9" s="208"/>
      <c r="J9" s="208"/>
    </row>
    <row r="10" spans="1:10" ht="33" customHeight="1" x14ac:dyDescent="0.2">
      <c r="A10" s="211" t="s">
        <v>345</v>
      </c>
      <c r="B10" s="212"/>
      <c r="C10" s="212"/>
      <c r="D10" s="212"/>
      <c r="E10" s="212"/>
      <c r="F10" s="212"/>
      <c r="G10" s="212"/>
      <c r="H10" s="212"/>
      <c r="I10" s="212"/>
      <c r="J10" s="212"/>
    </row>
    <row r="11" spans="1:10" ht="35.65" customHeight="1" x14ac:dyDescent="0.2">
      <c r="A11" s="209" t="s">
        <v>334</v>
      </c>
      <c r="B11" s="210"/>
      <c r="C11" s="210"/>
      <c r="D11" s="210"/>
      <c r="E11" s="210"/>
      <c r="F11" s="210"/>
      <c r="G11" s="210"/>
      <c r="H11" s="210"/>
      <c r="I11" s="210"/>
      <c r="J11" s="210"/>
    </row>
    <row r="12" spans="1:10" x14ac:dyDescent="0.2">
      <c r="A12" s="39"/>
      <c r="B12" s="37"/>
      <c r="C12" s="37"/>
      <c r="D12" s="37"/>
      <c r="E12" s="37"/>
      <c r="F12" s="37"/>
      <c r="G12" s="37"/>
      <c r="H12" s="37"/>
      <c r="I12" s="37"/>
      <c r="J12" s="37"/>
    </row>
    <row r="13" spans="1:10" ht="64.150000000000006" customHeight="1" x14ac:dyDescent="0.2">
      <c r="A13" s="200" t="s">
        <v>337</v>
      </c>
      <c r="B13" s="203"/>
      <c r="C13" s="203"/>
      <c r="D13" s="203"/>
      <c r="E13" s="203"/>
      <c r="F13" s="203"/>
      <c r="G13" s="203"/>
      <c r="H13" s="203"/>
      <c r="I13" s="203"/>
      <c r="J13" s="203"/>
    </row>
    <row r="14" spans="1:10" ht="15.75" x14ac:dyDescent="0.2">
      <c r="A14" s="41"/>
      <c r="B14" s="42"/>
      <c r="C14" s="42"/>
      <c r="D14" s="42"/>
      <c r="E14" s="42"/>
      <c r="F14" s="42"/>
      <c r="G14" s="42"/>
      <c r="H14" s="42"/>
      <c r="I14" s="42"/>
      <c r="J14" s="42"/>
    </row>
    <row r="15" spans="1:10" ht="62.1" customHeight="1" x14ac:dyDescent="0.2">
      <c r="A15" s="200" t="s">
        <v>286</v>
      </c>
      <c r="B15" s="201"/>
      <c r="C15" s="201"/>
      <c r="D15" s="201"/>
      <c r="E15" s="201"/>
      <c r="F15" s="201"/>
      <c r="G15" s="201"/>
      <c r="H15" s="201"/>
      <c r="I15" s="201"/>
      <c r="J15" s="201"/>
    </row>
    <row r="17" spans="1:10" ht="21.6" customHeight="1" x14ac:dyDescent="0.2">
      <c r="A17" s="197" t="s">
        <v>287</v>
      </c>
      <c r="B17" s="202"/>
      <c r="C17" s="202"/>
      <c r="D17" s="202"/>
      <c r="E17" s="202"/>
      <c r="F17" s="202"/>
      <c r="G17" s="202"/>
      <c r="H17" s="202"/>
      <c r="I17" s="202"/>
      <c r="J17" s="202"/>
    </row>
    <row r="18" spans="1:10" ht="18.600000000000001" customHeight="1" x14ac:dyDescent="0.2">
      <c r="A18" s="43">
        <v>1</v>
      </c>
      <c r="B18" s="198" t="s">
        <v>352</v>
      </c>
      <c r="C18" s="190"/>
      <c r="D18" s="190"/>
      <c r="E18" s="190"/>
      <c r="F18" s="190"/>
      <c r="G18" s="190"/>
      <c r="H18" s="190"/>
      <c r="I18" s="190"/>
      <c r="J18" s="190"/>
    </row>
    <row r="19" spans="1:10" x14ac:dyDescent="0.2">
      <c r="A19" s="44"/>
      <c r="B19" s="190" t="s">
        <v>288</v>
      </c>
      <c r="C19" s="190"/>
      <c r="D19" s="190"/>
      <c r="E19" s="190"/>
      <c r="F19" s="190"/>
      <c r="G19" s="190"/>
      <c r="H19" s="190"/>
      <c r="I19" s="190"/>
      <c r="J19" s="190"/>
    </row>
    <row r="20" spans="1:10" x14ac:dyDescent="0.2">
      <c r="A20" s="44"/>
      <c r="B20" s="190" t="s">
        <v>289</v>
      </c>
      <c r="C20" s="190"/>
      <c r="D20" s="190"/>
      <c r="E20" s="190"/>
      <c r="F20" s="190"/>
      <c r="G20" s="190"/>
      <c r="H20" s="190"/>
      <c r="I20" s="190"/>
      <c r="J20" s="190"/>
    </row>
    <row r="21" spans="1:10" x14ac:dyDescent="0.2">
      <c r="A21" s="44"/>
      <c r="B21" s="44" t="s">
        <v>290</v>
      </c>
      <c r="C21" s="44"/>
      <c r="D21" s="44"/>
      <c r="E21" s="44"/>
      <c r="F21" s="44"/>
      <c r="G21" s="44"/>
      <c r="H21" s="44"/>
      <c r="I21" s="44"/>
      <c r="J21" s="44"/>
    </row>
    <row r="22" spans="1:10" x14ac:dyDescent="0.2">
      <c r="A22" s="44">
        <v>2</v>
      </c>
      <c r="B22" s="198" t="s">
        <v>291</v>
      </c>
      <c r="C22" s="195"/>
      <c r="D22" s="195"/>
      <c r="E22" s="195"/>
      <c r="F22" s="195"/>
      <c r="G22" s="195"/>
      <c r="H22" s="195"/>
      <c r="I22" s="195"/>
      <c r="J22" s="195"/>
    </row>
    <row r="23" spans="1:10" ht="30" customHeight="1" x14ac:dyDescent="0.2">
      <c r="A23" s="44"/>
      <c r="B23" s="190" t="s">
        <v>333</v>
      </c>
      <c r="C23" s="190"/>
      <c r="D23" s="190"/>
      <c r="E23" s="190"/>
      <c r="F23" s="190"/>
      <c r="G23" s="190"/>
      <c r="H23" s="190"/>
      <c r="I23" s="190"/>
      <c r="J23" s="190"/>
    </row>
    <row r="24" spans="1:10" x14ac:dyDescent="0.2">
      <c r="A24" s="44"/>
      <c r="B24" s="44" t="s">
        <v>292</v>
      </c>
      <c r="C24" s="44"/>
      <c r="D24" s="44"/>
      <c r="E24" s="44"/>
      <c r="F24" s="44"/>
      <c r="G24" s="44"/>
      <c r="H24" s="44"/>
      <c r="I24" s="44"/>
      <c r="J24" s="44"/>
    </row>
    <row r="25" spans="1:10" ht="47.65" customHeight="1" x14ac:dyDescent="0.2">
      <c r="A25" s="44">
        <v>3</v>
      </c>
      <c r="B25" s="198" t="s">
        <v>343</v>
      </c>
      <c r="C25" s="190"/>
      <c r="D25" s="190"/>
      <c r="E25" s="190"/>
      <c r="F25" s="190"/>
      <c r="G25" s="190"/>
      <c r="H25" s="190"/>
      <c r="I25" s="190"/>
      <c r="J25" s="190"/>
    </row>
    <row r="26" spans="1:10" x14ac:dyDescent="0.2">
      <c r="A26" s="44"/>
      <c r="B26" s="190" t="s">
        <v>293</v>
      </c>
      <c r="C26" s="190"/>
      <c r="D26" s="190"/>
      <c r="E26" s="190"/>
      <c r="F26" s="190"/>
      <c r="G26" s="190"/>
      <c r="H26" s="190"/>
      <c r="I26" s="190"/>
      <c r="J26" s="190"/>
    </row>
    <row r="27" spans="1:10" x14ac:dyDescent="0.2">
      <c r="A27" s="44"/>
      <c r="B27" s="190" t="s">
        <v>294</v>
      </c>
      <c r="C27" s="190"/>
      <c r="D27" s="190"/>
      <c r="E27" s="190"/>
      <c r="F27" s="190"/>
      <c r="G27" s="190"/>
      <c r="H27" s="190"/>
      <c r="I27" s="190"/>
      <c r="J27" s="190"/>
    </row>
    <row r="28" spans="1:10" x14ac:dyDescent="0.2">
      <c r="A28" s="44"/>
      <c r="B28" s="190" t="s">
        <v>295</v>
      </c>
      <c r="C28" s="190"/>
      <c r="D28" s="190"/>
      <c r="E28" s="190"/>
      <c r="F28" s="190"/>
      <c r="G28" s="190"/>
      <c r="H28" s="190"/>
      <c r="I28" s="190"/>
      <c r="J28" s="190"/>
    </row>
    <row r="29" spans="1:10" ht="47.65" customHeight="1" x14ac:dyDescent="0.2">
      <c r="A29" s="44">
        <v>4</v>
      </c>
      <c r="B29" s="198" t="s">
        <v>296</v>
      </c>
      <c r="C29" s="190"/>
      <c r="D29" s="190"/>
      <c r="E29" s="190"/>
      <c r="F29" s="190"/>
      <c r="G29" s="190"/>
      <c r="H29" s="190"/>
      <c r="I29" s="190"/>
      <c r="J29" s="190"/>
    </row>
    <row r="30" spans="1:10" x14ac:dyDescent="0.2">
      <c r="A30" s="44"/>
      <c r="B30" s="44" t="s">
        <v>297</v>
      </c>
      <c r="C30" s="44"/>
      <c r="D30" s="44"/>
      <c r="E30" s="44"/>
      <c r="F30" s="44"/>
      <c r="G30" s="44"/>
      <c r="H30" s="44"/>
      <c r="I30" s="44"/>
      <c r="J30" s="44"/>
    </row>
    <row r="31" spans="1:10" x14ac:dyDescent="0.2">
      <c r="A31" s="44"/>
      <c r="B31" s="44" t="s">
        <v>298</v>
      </c>
      <c r="C31" s="44"/>
      <c r="D31" s="44"/>
      <c r="E31" s="44"/>
      <c r="F31" s="44"/>
      <c r="G31" s="44"/>
      <c r="H31" s="44"/>
      <c r="I31" s="44"/>
      <c r="J31" s="44"/>
    </row>
    <row r="32" spans="1:10" x14ac:dyDescent="0.2">
      <c r="A32" s="44"/>
      <c r="B32" s="44" t="s">
        <v>299</v>
      </c>
      <c r="C32" s="44"/>
      <c r="D32" s="44"/>
      <c r="E32" s="44"/>
      <c r="F32" s="44" t="s">
        <v>347</v>
      </c>
      <c r="G32" s="44"/>
      <c r="H32" s="44"/>
      <c r="I32" s="44"/>
      <c r="J32" s="44"/>
    </row>
    <row r="33" spans="1:10" x14ac:dyDescent="0.2">
      <c r="A33" s="44"/>
      <c r="B33" s="44" t="s">
        <v>300</v>
      </c>
      <c r="C33" s="44"/>
      <c r="D33" s="44"/>
      <c r="E33" s="44"/>
      <c r="F33" s="44"/>
      <c r="G33" s="44"/>
      <c r="H33" s="44"/>
      <c r="I33" s="44"/>
      <c r="J33" s="44"/>
    </row>
    <row r="34" spans="1:10" x14ac:dyDescent="0.2">
      <c r="A34" s="44"/>
      <c r="B34" s="44"/>
      <c r="C34" s="44"/>
      <c r="D34" s="44"/>
      <c r="E34" s="44"/>
      <c r="F34" s="44"/>
      <c r="G34" s="44"/>
      <c r="H34" s="44"/>
      <c r="I34" s="44"/>
      <c r="J34" s="44"/>
    </row>
    <row r="35" spans="1:10" ht="19.5" customHeight="1" x14ac:dyDescent="0.2">
      <c r="A35" s="197" t="s">
        <v>8</v>
      </c>
      <c r="B35" s="195"/>
      <c r="C35" s="195"/>
      <c r="D35" s="195"/>
      <c r="E35" s="195"/>
      <c r="F35" s="195"/>
      <c r="G35" s="195"/>
      <c r="H35" s="195"/>
      <c r="I35" s="195"/>
      <c r="J35" s="195"/>
    </row>
    <row r="36" spans="1:10" ht="52.15" customHeight="1" x14ac:dyDescent="0.2">
      <c r="A36" s="44">
        <v>5</v>
      </c>
      <c r="B36" s="198" t="s">
        <v>344</v>
      </c>
      <c r="C36" s="190"/>
      <c r="D36" s="190"/>
      <c r="E36" s="190"/>
      <c r="F36" s="190"/>
      <c r="G36" s="190"/>
      <c r="H36" s="190"/>
      <c r="I36" s="190"/>
      <c r="J36" s="190"/>
    </row>
    <row r="37" spans="1:10" x14ac:dyDescent="0.2">
      <c r="A37" s="44"/>
      <c r="B37" s="190" t="s">
        <v>301</v>
      </c>
      <c r="C37" s="190"/>
      <c r="D37" s="190"/>
      <c r="E37" s="190"/>
      <c r="F37" s="190"/>
      <c r="G37" s="190"/>
      <c r="H37" s="190"/>
      <c r="I37" s="190"/>
      <c r="J37" s="190"/>
    </row>
    <row r="38" spans="1:10" ht="49.5" customHeight="1" x14ac:dyDescent="0.2">
      <c r="A38" s="44">
        <v>6</v>
      </c>
      <c r="B38" s="198" t="s">
        <v>302</v>
      </c>
      <c r="C38" s="190"/>
      <c r="D38" s="190"/>
      <c r="E38" s="190"/>
      <c r="F38" s="190"/>
      <c r="G38" s="190"/>
      <c r="H38" s="190"/>
      <c r="I38" s="190"/>
      <c r="J38" s="190"/>
    </row>
    <row r="39" spans="1:10" x14ac:dyDescent="0.2">
      <c r="A39" s="44"/>
      <c r="B39" s="44" t="s">
        <v>303</v>
      </c>
      <c r="C39" s="44"/>
      <c r="D39" s="44"/>
      <c r="E39" s="44"/>
      <c r="F39" s="44"/>
      <c r="G39" s="44"/>
      <c r="H39" s="44"/>
      <c r="I39" s="44"/>
      <c r="J39" s="44"/>
    </row>
    <row r="40" spans="1:10" x14ac:dyDescent="0.2">
      <c r="A40" s="44"/>
      <c r="B40" s="44" t="s">
        <v>304</v>
      </c>
      <c r="C40" s="44"/>
      <c r="D40" s="44"/>
      <c r="E40" s="44"/>
      <c r="F40" s="44" t="s">
        <v>335</v>
      </c>
      <c r="G40" s="44"/>
      <c r="H40" s="44"/>
      <c r="I40" s="44"/>
      <c r="J40" s="44"/>
    </row>
    <row r="41" spans="1:10" ht="15.75" x14ac:dyDescent="0.2">
      <c r="A41" s="44">
        <v>7</v>
      </c>
      <c r="B41" s="45" t="s">
        <v>305</v>
      </c>
      <c r="C41" s="44"/>
      <c r="D41" s="44"/>
      <c r="E41" s="44"/>
      <c r="F41" s="44"/>
      <c r="G41" s="44"/>
      <c r="H41" s="44"/>
      <c r="I41" s="44"/>
      <c r="J41" s="44"/>
    </row>
    <row r="42" spans="1:10" x14ac:dyDescent="0.2">
      <c r="B42" s="36" t="s">
        <v>306</v>
      </c>
      <c r="H42" s="36" t="s">
        <v>269</v>
      </c>
    </row>
    <row r="43" spans="1:10" x14ac:dyDescent="0.2">
      <c r="B43" s="36" t="s">
        <v>307</v>
      </c>
    </row>
    <row r="44" spans="1:10" x14ac:dyDescent="0.2">
      <c r="B44" s="36" t="s">
        <v>308</v>
      </c>
    </row>
    <row r="45" spans="1:10" x14ac:dyDescent="0.2">
      <c r="B45" s="36" t="s">
        <v>290</v>
      </c>
      <c r="F45" s="44" t="s">
        <v>348</v>
      </c>
    </row>
    <row r="46" spans="1:10" x14ac:dyDescent="0.2">
      <c r="B46" s="36" t="s">
        <v>309</v>
      </c>
    </row>
    <row r="47" spans="1:10" ht="20.100000000000001" customHeight="1" x14ac:dyDescent="0.2">
      <c r="A47" s="44">
        <v>8</v>
      </c>
      <c r="B47" s="198" t="s">
        <v>346</v>
      </c>
      <c r="C47" s="190"/>
      <c r="D47" s="190"/>
      <c r="E47" s="190"/>
      <c r="F47" s="190"/>
      <c r="G47" s="190"/>
      <c r="H47" s="190"/>
      <c r="I47" s="190"/>
      <c r="J47" s="190"/>
    </row>
    <row r="48" spans="1:10" x14ac:dyDescent="0.2">
      <c r="A48" s="44"/>
      <c r="B48" s="190" t="s">
        <v>310</v>
      </c>
      <c r="C48" s="190"/>
      <c r="D48" s="190"/>
      <c r="E48" s="190"/>
      <c r="F48" s="190"/>
      <c r="G48" s="190"/>
      <c r="H48" s="190"/>
      <c r="I48" s="190"/>
      <c r="J48" s="190"/>
    </row>
    <row r="49" spans="1:10" x14ac:dyDescent="0.2">
      <c r="A49" s="44"/>
      <c r="B49" s="190" t="s">
        <v>311</v>
      </c>
      <c r="C49" s="190"/>
      <c r="D49" s="190"/>
      <c r="E49" s="190"/>
      <c r="F49" s="190"/>
      <c r="G49" s="190"/>
      <c r="H49" s="190"/>
      <c r="I49" s="190"/>
      <c r="J49" s="190"/>
    </row>
    <row r="50" spans="1:10" x14ac:dyDescent="0.2">
      <c r="A50" s="44"/>
      <c r="B50" s="190" t="s">
        <v>312</v>
      </c>
      <c r="C50" s="190"/>
      <c r="D50" s="190"/>
      <c r="E50" s="190"/>
      <c r="F50" s="190"/>
      <c r="G50" s="190"/>
      <c r="H50" s="190"/>
      <c r="I50" s="190"/>
      <c r="J50" s="190"/>
    </row>
    <row r="51" spans="1:10" x14ac:dyDescent="0.2">
      <c r="A51" s="44"/>
      <c r="B51" s="48"/>
      <c r="C51" s="48"/>
      <c r="D51" s="48"/>
      <c r="E51" s="48"/>
      <c r="F51" s="48"/>
      <c r="G51" s="48"/>
      <c r="H51" s="48"/>
      <c r="I51" s="48"/>
      <c r="J51" s="48"/>
    </row>
    <row r="52" spans="1:10" ht="31.5" customHeight="1" x14ac:dyDescent="0.2">
      <c r="A52" s="199" t="s">
        <v>313</v>
      </c>
      <c r="B52" s="195"/>
      <c r="C52" s="195"/>
      <c r="D52" s="195"/>
      <c r="E52" s="195"/>
      <c r="F52" s="195"/>
      <c r="G52" s="195"/>
      <c r="H52" s="195"/>
      <c r="I52" s="195"/>
      <c r="J52" s="195"/>
    </row>
    <row r="53" spans="1:10" x14ac:dyDescent="0.2">
      <c r="A53" s="44"/>
      <c r="B53" s="190"/>
      <c r="C53" s="190"/>
      <c r="D53" s="190"/>
      <c r="E53" s="190"/>
      <c r="F53" s="190"/>
      <c r="G53" s="190"/>
      <c r="H53" s="190"/>
      <c r="I53" s="190"/>
      <c r="J53" s="190"/>
    </row>
    <row r="54" spans="1:10" ht="17.649999999999999" customHeight="1" x14ac:dyDescent="0.2">
      <c r="A54" s="197" t="s">
        <v>314</v>
      </c>
      <c r="B54" s="195"/>
      <c r="C54" s="195"/>
      <c r="D54" s="195"/>
      <c r="E54" s="195"/>
      <c r="F54" s="195"/>
      <c r="G54" s="195"/>
      <c r="H54" s="195"/>
      <c r="I54" s="195"/>
      <c r="J54" s="195"/>
    </row>
    <row r="55" spans="1:10" ht="17.100000000000001" customHeight="1" x14ac:dyDescent="0.2">
      <c r="A55" s="44">
        <v>9</v>
      </c>
      <c r="B55" s="193" t="s">
        <v>349</v>
      </c>
      <c r="C55" s="190"/>
      <c r="D55" s="190"/>
      <c r="E55" s="190"/>
      <c r="F55" s="190"/>
      <c r="G55" s="190"/>
      <c r="H55" s="190"/>
      <c r="I55" s="190"/>
      <c r="J55" s="190"/>
    </row>
    <row r="56" spans="1:10" x14ac:dyDescent="0.2">
      <c r="A56" s="44"/>
      <c r="B56" s="190" t="s">
        <v>315</v>
      </c>
      <c r="C56" s="190"/>
      <c r="D56" s="190"/>
      <c r="E56" s="190"/>
      <c r="F56" s="190"/>
      <c r="G56" s="190"/>
      <c r="H56" s="190"/>
      <c r="I56" s="190"/>
      <c r="J56" s="190"/>
    </row>
    <row r="57" spans="1:10" x14ac:dyDescent="0.2">
      <c r="A57" s="44"/>
      <c r="B57" s="190" t="s">
        <v>316</v>
      </c>
      <c r="C57" s="190"/>
      <c r="D57" s="190"/>
      <c r="E57" s="190"/>
      <c r="F57" s="190"/>
      <c r="G57" s="190"/>
      <c r="H57" s="190"/>
      <c r="I57" s="190"/>
      <c r="J57" s="190"/>
    </row>
    <row r="58" spans="1:10" x14ac:dyDescent="0.2">
      <c r="A58" s="44"/>
      <c r="B58" s="190" t="s">
        <v>317</v>
      </c>
      <c r="C58" s="190"/>
      <c r="D58" s="190"/>
      <c r="E58" s="190"/>
      <c r="F58" s="190"/>
      <c r="G58" s="190"/>
      <c r="H58" s="190"/>
      <c r="I58" s="190"/>
      <c r="J58" s="190"/>
    </row>
    <row r="59" spans="1:10" x14ac:dyDescent="0.2">
      <c r="A59" s="44"/>
      <c r="B59" s="190" t="s">
        <v>318</v>
      </c>
      <c r="C59" s="190"/>
      <c r="D59" s="190"/>
      <c r="E59" s="190"/>
      <c r="F59" s="190"/>
      <c r="G59" s="190"/>
      <c r="H59" s="190"/>
      <c r="I59" s="190"/>
      <c r="J59" s="190"/>
    </row>
    <row r="60" spans="1:10" x14ac:dyDescent="0.2">
      <c r="A60" s="44"/>
      <c r="B60" s="190" t="s">
        <v>319</v>
      </c>
      <c r="C60" s="190"/>
      <c r="D60" s="190"/>
      <c r="E60" s="190"/>
      <c r="F60" s="190"/>
      <c r="G60" s="190"/>
      <c r="H60" s="190"/>
      <c r="I60" s="190"/>
      <c r="J60" s="190"/>
    </row>
    <row r="61" spans="1:10" ht="28.15" customHeight="1" x14ac:dyDescent="0.2">
      <c r="A61" s="44">
        <v>10</v>
      </c>
      <c r="B61" s="193" t="s">
        <v>336</v>
      </c>
      <c r="C61" s="190"/>
      <c r="D61" s="190"/>
      <c r="E61" s="190"/>
      <c r="F61" s="190"/>
      <c r="G61" s="190"/>
      <c r="H61" s="190"/>
      <c r="I61" s="190"/>
      <c r="J61" s="190"/>
    </row>
    <row r="62" spans="1:10" ht="21.6" customHeight="1" x14ac:dyDescent="0.2">
      <c r="A62" s="196" t="s">
        <v>320</v>
      </c>
      <c r="B62" s="195"/>
      <c r="C62" s="195"/>
      <c r="D62" s="195"/>
      <c r="E62" s="195"/>
      <c r="F62" s="195"/>
      <c r="G62" s="195"/>
      <c r="H62" s="195"/>
      <c r="I62" s="195"/>
      <c r="J62" s="195"/>
    </row>
    <row r="63" spans="1:10" ht="15.75" x14ac:dyDescent="0.2">
      <c r="A63" s="44"/>
      <c r="B63" s="41"/>
      <c r="C63" s="46"/>
      <c r="D63" s="46"/>
      <c r="E63" s="46"/>
      <c r="F63" s="46"/>
      <c r="G63" s="46"/>
      <c r="H63" s="46"/>
      <c r="I63" s="46"/>
      <c r="J63" s="46"/>
    </row>
    <row r="64" spans="1:10" ht="17.649999999999999" customHeight="1" x14ac:dyDescent="0.2">
      <c r="A64" s="197" t="s">
        <v>275</v>
      </c>
      <c r="B64" s="195"/>
      <c r="C64" s="195"/>
      <c r="D64" s="195"/>
      <c r="E64" s="195"/>
      <c r="F64" s="195"/>
      <c r="G64" s="195"/>
      <c r="H64" s="195"/>
      <c r="I64" s="195"/>
      <c r="J64" s="195"/>
    </row>
    <row r="65" spans="1:10" ht="30" customHeight="1" x14ac:dyDescent="0.2">
      <c r="A65" s="44">
        <v>11</v>
      </c>
      <c r="B65" s="190" t="s">
        <v>350</v>
      </c>
      <c r="C65" s="190"/>
      <c r="D65" s="190"/>
      <c r="E65" s="190"/>
      <c r="F65" s="190"/>
      <c r="G65" s="190"/>
      <c r="H65" s="190"/>
      <c r="I65" s="190"/>
      <c r="J65" s="190"/>
    </row>
    <row r="66" spans="1:10" ht="15.75" x14ac:dyDescent="0.2">
      <c r="A66" s="36">
        <v>12</v>
      </c>
      <c r="B66" s="193" t="s">
        <v>321</v>
      </c>
      <c r="C66" s="193"/>
      <c r="D66" s="193"/>
      <c r="E66" s="193"/>
      <c r="F66" s="193"/>
      <c r="G66" s="193"/>
      <c r="H66" s="193"/>
      <c r="I66" s="193"/>
      <c r="J66" s="193"/>
    </row>
    <row r="67" spans="1:10" x14ac:dyDescent="0.2">
      <c r="B67" s="190" t="s">
        <v>322</v>
      </c>
      <c r="C67" s="190"/>
      <c r="D67" s="190"/>
      <c r="E67" s="190"/>
      <c r="F67" s="190"/>
      <c r="G67" s="190"/>
      <c r="H67" s="190"/>
      <c r="I67" s="190"/>
      <c r="J67" s="190"/>
    </row>
    <row r="68" spans="1:10" x14ac:dyDescent="0.2">
      <c r="B68" s="190" t="s">
        <v>323</v>
      </c>
      <c r="C68" s="190"/>
      <c r="D68" s="190"/>
      <c r="E68" s="190"/>
      <c r="F68" s="190"/>
      <c r="G68" s="190"/>
      <c r="H68" s="190"/>
      <c r="I68" s="190"/>
      <c r="J68" s="190"/>
    </row>
    <row r="69" spans="1:10" x14ac:dyDescent="0.2">
      <c r="B69" s="190" t="s">
        <v>324</v>
      </c>
      <c r="C69" s="190"/>
      <c r="D69" s="190"/>
      <c r="E69" s="190"/>
      <c r="F69" s="190"/>
      <c r="G69" s="190"/>
      <c r="H69" s="190"/>
      <c r="I69" s="190"/>
      <c r="J69" s="190"/>
    </row>
    <row r="70" spans="1:10" x14ac:dyDescent="0.2">
      <c r="B70" s="190" t="s">
        <v>325</v>
      </c>
      <c r="C70" s="190"/>
      <c r="D70" s="190"/>
      <c r="E70" s="190"/>
      <c r="F70" s="190"/>
      <c r="G70" s="190"/>
      <c r="H70" s="190"/>
      <c r="I70" s="190"/>
      <c r="J70" s="190"/>
    </row>
    <row r="71" spans="1:10" x14ac:dyDescent="0.2">
      <c r="B71" s="190" t="s">
        <v>326</v>
      </c>
      <c r="C71" s="190"/>
      <c r="D71" s="190"/>
      <c r="E71" s="190"/>
      <c r="F71" s="190"/>
      <c r="G71" s="190"/>
      <c r="H71" s="190"/>
      <c r="I71" s="190"/>
      <c r="J71" s="190"/>
    </row>
    <row r="72" spans="1:10" ht="15.75" x14ac:dyDescent="0.2">
      <c r="A72" s="36">
        <v>13</v>
      </c>
      <c r="B72" s="193" t="s">
        <v>13</v>
      </c>
      <c r="C72" s="193"/>
      <c r="D72" s="193"/>
      <c r="E72" s="193"/>
      <c r="F72" s="193"/>
      <c r="G72" s="193"/>
      <c r="H72" s="193"/>
      <c r="I72" s="193"/>
      <c r="J72" s="193"/>
    </row>
    <row r="73" spans="1:10" x14ac:dyDescent="0.2">
      <c r="B73" s="190" t="s">
        <v>327</v>
      </c>
      <c r="C73" s="190"/>
      <c r="D73" s="190"/>
      <c r="E73" s="190"/>
      <c r="F73" s="190"/>
      <c r="G73" s="190"/>
      <c r="H73" s="190"/>
      <c r="I73" s="190"/>
      <c r="J73" s="190"/>
    </row>
    <row r="75" spans="1:10" ht="30" customHeight="1" x14ac:dyDescent="0.2">
      <c r="A75" s="194" t="s">
        <v>351</v>
      </c>
      <c r="B75" s="195"/>
      <c r="C75" s="195"/>
      <c r="D75" s="195"/>
      <c r="E75" s="195"/>
      <c r="F75" s="195"/>
      <c r="G75" s="195"/>
      <c r="H75" s="195"/>
      <c r="I75" s="195"/>
      <c r="J75" s="195"/>
    </row>
    <row r="77" spans="1:10" ht="20.100000000000001" customHeight="1" x14ac:dyDescent="0.2">
      <c r="A77" s="191" t="s">
        <v>328</v>
      </c>
      <c r="B77" s="192"/>
      <c r="C77" s="192"/>
      <c r="D77" s="192"/>
      <c r="E77" s="192"/>
      <c r="F77" s="192"/>
      <c r="G77" s="192"/>
      <c r="H77" s="192"/>
      <c r="I77" s="192"/>
      <c r="J77" s="192"/>
    </row>
    <row r="78" spans="1:10" x14ac:dyDescent="0.2">
      <c r="A78" s="36">
        <v>14</v>
      </c>
      <c r="B78" s="190" t="s">
        <v>293</v>
      </c>
      <c r="C78" s="190"/>
      <c r="D78" s="190"/>
      <c r="E78" s="190"/>
      <c r="F78" s="190"/>
      <c r="G78" s="190"/>
      <c r="H78" s="190"/>
      <c r="I78" s="190"/>
      <c r="J78" s="190"/>
    </row>
    <row r="79" spans="1:10" x14ac:dyDescent="0.2">
      <c r="B79" s="190" t="s">
        <v>294</v>
      </c>
      <c r="C79" s="190"/>
      <c r="D79" s="190"/>
      <c r="E79" s="190"/>
      <c r="F79" s="190"/>
      <c r="G79" s="190"/>
      <c r="H79" s="190"/>
      <c r="I79" s="190"/>
      <c r="J79" s="190"/>
    </row>
    <row r="80" spans="1:10" x14ac:dyDescent="0.2">
      <c r="B80" s="190" t="s">
        <v>329</v>
      </c>
      <c r="C80" s="190"/>
      <c r="D80" s="190"/>
      <c r="E80" s="190"/>
      <c r="F80" s="190"/>
      <c r="G80" s="190"/>
      <c r="H80" s="190"/>
      <c r="I80" s="190"/>
      <c r="J80" s="190"/>
    </row>
    <row r="81" spans="1:10" x14ac:dyDescent="0.2">
      <c r="B81" s="44" t="s">
        <v>353</v>
      </c>
      <c r="C81" s="49"/>
      <c r="D81" s="49"/>
      <c r="E81" s="49"/>
      <c r="F81" s="49"/>
      <c r="G81" s="49"/>
      <c r="H81" s="49"/>
      <c r="I81" s="49"/>
      <c r="J81" s="49"/>
    </row>
    <row r="83" spans="1:10" ht="17.649999999999999" customHeight="1" x14ac:dyDescent="0.2">
      <c r="A83" s="188" t="s">
        <v>338</v>
      </c>
      <c r="B83" s="189"/>
      <c r="C83" s="189"/>
      <c r="D83" s="189"/>
      <c r="E83" s="189"/>
      <c r="F83" s="189"/>
      <c r="G83" s="189"/>
      <c r="H83" s="189"/>
      <c r="I83" s="189"/>
      <c r="J83" s="189"/>
    </row>
    <row r="84" spans="1:10" x14ac:dyDescent="0.2">
      <c r="A84" s="36">
        <v>15</v>
      </c>
      <c r="B84" s="190" t="s">
        <v>339</v>
      </c>
      <c r="C84" s="190"/>
      <c r="D84" s="190"/>
      <c r="E84" s="190"/>
      <c r="F84" s="190"/>
      <c r="G84" s="190"/>
      <c r="H84" s="190"/>
      <c r="I84" s="190"/>
      <c r="J84" s="190"/>
    </row>
    <row r="85" spans="1:10" x14ac:dyDescent="0.2">
      <c r="B85" s="36" t="s">
        <v>340</v>
      </c>
    </row>
    <row r="86" spans="1:10" x14ac:dyDescent="0.2">
      <c r="B86" s="36" t="s">
        <v>325</v>
      </c>
    </row>
    <row r="87" spans="1:10" x14ac:dyDescent="0.2">
      <c r="B87" s="36" t="s">
        <v>354</v>
      </c>
    </row>
    <row r="88" spans="1:10" x14ac:dyDescent="0.2">
      <c r="A88" s="188" t="s">
        <v>341</v>
      </c>
      <c r="B88" s="189"/>
      <c r="C88" s="189"/>
      <c r="D88" s="189"/>
      <c r="E88" s="189"/>
      <c r="F88" s="189"/>
      <c r="G88" s="189"/>
      <c r="H88" s="189"/>
      <c r="I88" s="189"/>
      <c r="J88" s="189"/>
    </row>
    <row r="89" spans="1:10" x14ac:dyDescent="0.2">
      <c r="A89" s="36">
        <v>16</v>
      </c>
      <c r="B89" s="190" t="s">
        <v>342</v>
      </c>
      <c r="C89" s="190"/>
      <c r="D89" s="190"/>
      <c r="E89" s="190"/>
      <c r="F89" s="190"/>
      <c r="G89" s="190"/>
      <c r="H89" s="190"/>
      <c r="I89" s="190"/>
      <c r="J89" s="190"/>
    </row>
    <row r="90" spans="1:10" x14ac:dyDescent="0.2">
      <c r="B90" s="36" t="s">
        <v>355</v>
      </c>
    </row>
  </sheetData>
  <sheetProtection password="A8AB" sheet="1" objects="1" scenarios="1"/>
  <mergeCells count="56">
    <mergeCell ref="A13:J13"/>
    <mergeCell ref="A3:J3"/>
    <mergeCell ref="B7:J7"/>
    <mergeCell ref="A9:J9"/>
    <mergeCell ref="A11:J11"/>
    <mergeCell ref="A10:J10"/>
    <mergeCell ref="A15:J15"/>
    <mergeCell ref="A17:J17"/>
    <mergeCell ref="B18:J18"/>
    <mergeCell ref="B19:J19"/>
    <mergeCell ref="B20:J20"/>
    <mergeCell ref="B22:J22"/>
    <mergeCell ref="B23:J23"/>
    <mergeCell ref="B25:J25"/>
    <mergeCell ref="B26:J26"/>
    <mergeCell ref="B28:J28"/>
    <mergeCell ref="B27:J27"/>
    <mergeCell ref="B29:J29"/>
    <mergeCell ref="B56:J56"/>
    <mergeCell ref="B36:J36"/>
    <mergeCell ref="B37:J37"/>
    <mergeCell ref="B38:J38"/>
    <mergeCell ref="B47:J47"/>
    <mergeCell ref="B48:J48"/>
    <mergeCell ref="B49:J49"/>
    <mergeCell ref="B50:J50"/>
    <mergeCell ref="A52:J52"/>
    <mergeCell ref="B53:J53"/>
    <mergeCell ref="A54:J54"/>
    <mergeCell ref="B55:J55"/>
    <mergeCell ref="A35:J35"/>
    <mergeCell ref="B69:J69"/>
    <mergeCell ref="B57:J57"/>
    <mergeCell ref="B58:J58"/>
    <mergeCell ref="B59:J59"/>
    <mergeCell ref="B60:J60"/>
    <mergeCell ref="B61:J61"/>
    <mergeCell ref="A62:J62"/>
    <mergeCell ref="A64:J64"/>
    <mergeCell ref="B65:J65"/>
    <mergeCell ref="B66:J66"/>
    <mergeCell ref="B67:J67"/>
    <mergeCell ref="B68:J68"/>
    <mergeCell ref="B70:J70"/>
    <mergeCell ref="B71:J71"/>
    <mergeCell ref="B72:J72"/>
    <mergeCell ref="B73:J73"/>
    <mergeCell ref="A75:J75"/>
    <mergeCell ref="A83:J83"/>
    <mergeCell ref="B84:J84"/>
    <mergeCell ref="A88:J88"/>
    <mergeCell ref="B89:J89"/>
    <mergeCell ref="A77:J77"/>
    <mergeCell ref="B78:J78"/>
    <mergeCell ref="B79:J79"/>
    <mergeCell ref="B80:J80"/>
  </mergeCells>
  <pageMargins left="0.55118110236220474" right="0.35433070866141736" top="0.70866141732283472" bottom="0.70866141732283472"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zoomScaleNormal="100" workbookViewId="0">
      <selection sqref="A1:H41"/>
    </sheetView>
  </sheetViews>
  <sheetFormatPr defaultRowHeight="12.75" x14ac:dyDescent="0.2"/>
  <cols>
    <col min="1" max="7" width="9.140625" style="34"/>
    <col min="8" max="8" width="35.42578125" style="34" customWidth="1"/>
    <col min="9" max="263" width="9.140625" style="34"/>
    <col min="264" max="264" width="35.42578125" style="34" customWidth="1"/>
    <col min="265" max="519" width="9.140625" style="34"/>
    <col min="520" max="520" width="35.42578125" style="34" customWidth="1"/>
    <col min="521" max="775" width="9.140625" style="34"/>
    <col min="776" max="776" width="35.42578125" style="34" customWidth="1"/>
    <col min="777" max="1031" width="9.140625" style="34"/>
    <col min="1032" max="1032" width="35.42578125" style="34" customWidth="1"/>
    <col min="1033" max="1287" width="9.140625" style="34"/>
    <col min="1288" max="1288" width="35.42578125" style="34" customWidth="1"/>
    <col min="1289" max="1543" width="9.140625" style="34"/>
    <col min="1544" max="1544" width="35.42578125" style="34" customWidth="1"/>
    <col min="1545" max="1799" width="9.140625" style="34"/>
    <col min="1800" max="1800" width="35.42578125" style="34" customWidth="1"/>
    <col min="1801" max="2055" width="9.140625" style="34"/>
    <col min="2056" max="2056" width="35.42578125" style="34" customWidth="1"/>
    <col min="2057" max="2311" width="9.140625" style="34"/>
    <col min="2312" max="2312" width="35.42578125" style="34" customWidth="1"/>
    <col min="2313" max="2567" width="9.140625" style="34"/>
    <col min="2568" max="2568" width="35.42578125" style="34" customWidth="1"/>
    <col min="2569" max="2823" width="9.140625" style="34"/>
    <col min="2824" max="2824" width="35.42578125" style="34" customWidth="1"/>
    <col min="2825" max="3079" width="9.140625" style="34"/>
    <col min="3080" max="3080" width="35.42578125" style="34" customWidth="1"/>
    <col min="3081" max="3335" width="9.140625" style="34"/>
    <col min="3336" max="3336" width="35.42578125" style="34" customWidth="1"/>
    <col min="3337" max="3591" width="9.140625" style="34"/>
    <col min="3592" max="3592" width="35.42578125" style="34" customWidth="1"/>
    <col min="3593" max="3847" width="9.140625" style="34"/>
    <col min="3848" max="3848" width="35.42578125" style="34" customWidth="1"/>
    <col min="3849" max="4103" width="9.140625" style="34"/>
    <col min="4104" max="4104" width="35.42578125" style="34" customWidth="1"/>
    <col min="4105" max="4359" width="9.140625" style="34"/>
    <col min="4360" max="4360" width="35.42578125" style="34" customWidth="1"/>
    <col min="4361" max="4615" width="9.140625" style="34"/>
    <col min="4616" max="4616" width="35.42578125" style="34" customWidth="1"/>
    <col min="4617" max="4871" width="9.140625" style="34"/>
    <col min="4872" max="4872" width="35.42578125" style="34" customWidth="1"/>
    <col min="4873" max="5127" width="9.140625" style="34"/>
    <col min="5128" max="5128" width="35.42578125" style="34" customWidth="1"/>
    <col min="5129" max="5383" width="9.140625" style="34"/>
    <col min="5384" max="5384" width="35.42578125" style="34" customWidth="1"/>
    <col min="5385" max="5639" width="9.140625" style="34"/>
    <col min="5640" max="5640" width="35.42578125" style="34" customWidth="1"/>
    <col min="5641" max="5895" width="9.140625" style="34"/>
    <col min="5896" max="5896" width="35.42578125" style="34" customWidth="1"/>
    <col min="5897" max="6151" width="9.140625" style="34"/>
    <col min="6152" max="6152" width="35.42578125" style="34" customWidth="1"/>
    <col min="6153" max="6407" width="9.140625" style="34"/>
    <col min="6408" max="6408" width="35.42578125" style="34" customWidth="1"/>
    <col min="6409" max="6663" width="9.140625" style="34"/>
    <col min="6664" max="6664" width="35.42578125" style="34" customWidth="1"/>
    <col min="6665" max="6919" width="9.140625" style="34"/>
    <col min="6920" max="6920" width="35.42578125" style="34" customWidth="1"/>
    <col min="6921" max="7175" width="9.140625" style="34"/>
    <col min="7176" max="7176" width="35.42578125" style="34" customWidth="1"/>
    <col min="7177" max="7431" width="9.140625" style="34"/>
    <col min="7432" max="7432" width="35.42578125" style="34" customWidth="1"/>
    <col min="7433" max="7687" width="9.140625" style="34"/>
    <col min="7688" max="7688" width="35.42578125" style="34" customWidth="1"/>
    <col min="7689" max="7943" width="9.140625" style="34"/>
    <col min="7944" max="7944" width="35.42578125" style="34" customWidth="1"/>
    <col min="7945" max="8199" width="9.140625" style="34"/>
    <col min="8200" max="8200" width="35.42578125" style="34" customWidth="1"/>
    <col min="8201" max="8455" width="9.140625" style="34"/>
    <col min="8456" max="8456" width="35.42578125" style="34" customWidth="1"/>
    <col min="8457" max="8711" width="9.140625" style="34"/>
    <col min="8712" max="8712" width="35.42578125" style="34" customWidth="1"/>
    <col min="8713" max="8967" width="9.140625" style="34"/>
    <col min="8968" max="8968" width="35.42578125" style="34" customWidth="1"/>
    <col min="8969" max="9223" width="9.140625" style="34"/>
    <col min="9224" max="9224" width="35.42578125" style="34" customWidth="1"/>
    <col min="9225" max="9479" width="9.140625" style="34"/>
    <col min="9480" max="9480" width="35.42578125" style="34" customWidth="1"/>
    <col min="9481" max="9735" width="9.140625" style="34"/>
    <col min="9736" max="9736" width="35.42578125" style="34" customWidth="1"/>
    <col min="9737" max="9991" width="9.140625" style="34"/>
    <col min="9992" max="9992" width="35.42578125" style="34" customWidth="1"/>
    <col min="9993" max="10247" width="9.140625" style="34"/>
    <col min="10248" max="10248" width="35.42578125" style="34" customWidth="1"/>
    <col min="10249" max="10503" width="9.140625" style="34"/>
    <col min="10504" max="10504" width="35.42578125" style="34" customWidth="1"/>
    <col min="10505" max="10759" width="9.140625" style="34"/>
    <col min="10760" max="10760" width="35.42578125" style="34" customWidth="1"/>
    <col min="10761" max="11015" width="9.140625" style="34"/>
    <col min="11016" max="11016" width="35.42578125" style="34" customWidth="1"/>
    <col min="11017" max="11271" width="9.140625" style="34"/>
    <col min="11272" max="11272" width="35.42578125" style="34" customWidth="1"/>
    <col min="11273" max="11527" width="9.140625" style="34"/>
    <col min="11528" max="11528" width="35.42578125" style="34" customWidth="1"/>
    <col min="11529" max="11783" width="9.140625" style="34"/>
    <col min="11784" max="11784" width="35.42578125" style="34" customWidth="1"/>
    <col min="11785" max="12039" width="9.140625" style="34"/>
    <col min="12040" max="12040" width="35.42578125" style="34" customWidth="1"/>
    <col min="12041" max="12295" width="9.140625" style="34"/>
    <col min="12296" max="12296" width="35.42578125" style="34" customWidth="1"/>
    <col min="12297" max="12551" width="9.140625" style="34"/>
    <col min="12552" max="12552" width="35.42578125" style="34" customWidth="1"/>
    <col min="12553" max="12807" width="9.140625" style="34"/>
    <col min="12808" max="12808" width="35.42578125" style="34" customWidth="1"/>
    <col min="12809" max="13063" width="9.140625" style="34"/>
    <col min="13064" max="13064" width="35.42578125" style="34" customWidth="1"/>
    <col min="13065" max="13319" width="9.140625" style="34"/>
    <col min="13320" max="13320" width="35.42578125" style="34" customWidth="1"/>
    <col min="13321" max="13575" width="9.140625" style="34"/>
    <col min="13576" max="13576" width="35.42578125" style="34" customWidth="1"/>
    <col min="13577" max="13831" width="9.140625" style="34"/>
    <col min="13832" max="13832" width="35.42578125" style="34" customWidth="1"/>
    <col min="13833" max="14087" width="9.140625" style="34"/>
    <col min="14088" max="14088" width="35.42578125" style="34" customWidth="1"/>
    <col min="14089" max="14343" width="9.140625" style="34"/>
    <col min="14344" max="14344" width="35.42578125" style="34" customWidth="1"/>
    <col min="14345" max="14599" width="9.140625" style="34"/>
    <col min="14600" max="14600" width="35.42578125" style="34" customWidth="1"/>
    <col min="14601" max="14855" width="9.140625" style="34"/>
    <col min="14856" max="14856" width="35.42578125" style="34" customWidth="1"/>
    <col min="14857" max="15111" width="9.140625" style="34"/>
    <col min="15112" max="15112" width="35.42578125" style="34" customWidth="1"/>
    <col min="15113" max="15367" width="9.140625" style="34"/>
    <col min="15368" max="15368" width="35.42578125" style="34" customWidth="1"/>
    <col min="15369" max="15623" width="9.140625" style="34"/>
    <col min="15624" max="15624" width="35.42578125" style="34" customWidth="1"/>
    <col min="15625" max="15879" width="9.140625" style="34"/>
    <col min="15880" max="15880" width="35.42578125" style="34" customWidth="1"/>
    <col min="15881" max="16135" width="9.140625" style="34"/>
    <col min="16136" max="16136" width="35.42578125" style="34" customWidth="1"/>
    <col min="16137" max="16384" width="9.140625" style="34"/>
  </cols>
  <sheetData>
    <row r="1" spans="1:8" ht="12.4" customHeight="1" x14ac:dyDescent="0.2">
      <c r="A1" s="213" t="s">
        <v>330</v>
      </c>
      <c r="B1" s="213"/>
      <c r="C1" s="213"/>
      <c r="D1" s="213"/>
      <c r="E1" s="213"/>
      <c r="F1" s="213"/>
      <c r="G1" s="213"/>
      <c r="H1" s="213"/>
    </row>
    <row r="2" spans="1:8" ht="12.4" customHeight="1" x14ac:dyDescent="0.2">
      <c r="A2" s="213"/>
      <c r="B2" s="213"/>
      <c r="C2" s="213"/>
      <c r="D2" s="213"/>
      <c r="E2" s="213"/>
      <c r="F2" s="213"/>
      <c r="G2" s="213"/>
      <c r="H2" s="213"/>
    </row>
    <row r="3" spans="1:8" ht="12.4" customHeight="1" x14ac:dyDescent="0.2">
      <c r="A3" s="213"/>
      <c r="B3" s="213"/>
      <c r="C3" s="213"/>
      <c r="D3" s="213"/>
      <c r="E3" s="213"/>
      <c r="F3" s="213"/>
      <c r="G3" s="213"/>
      <c r="H3" s="213"/>
    </row>
    <row r="4" spans="1:8" ht="12.4" customHeight="1" x14ac:dyDescent="0.2">
      <c r="A4" s="213"/>
      <c r="B4" s="213"/>
      <c r="C4" s="213"/>
      <c r="D4" s="213"/>
      <c r="E4" s="213"/>
      <c r="F4" s="213"/>
      <c r="G4" s="213"/>
      <c r="H4" s="213"/>
    </row>
    <row r="5" spans="1:8" ht="12.4" customHeight="1" x14ac:dyDescent="0.2">
      <c r="A5" s="213"/>
      <c r="B5" s="213"/>
      <c r="C5" s="213"/>
      <c r="D5" s="213"/>
      <c r="E5" s="213"/>
      <c r="F5" s="213"/>
      <c r="G5" s="213"/>
      <c r="H5" s="213"/>
    </row>
    <row r="6" spans="1:8" ht="12.4" customHeight="1" x14ac:dyDescent="0.2">
      <c r="A6" s="213"/>
      <c r="B6" s="213"/>
      <c r="C6" s="213"/>
      <c r="D6" s="213"/>
      <c r="E6" s="213"/>
      <c r="F6" s="213"/>
      <c r="G6" s="213"/>
      <c r="H6" s="213"/>
    </row>
    <row r="7" spans="1:8" ht="12.4" customHeight="1" x14ac:dyDescent="0.2">
      <c r="A7" s="213"/>
      <c r="B7" s="213"/>
      <c r="C7" s="213"/>
      <c r="D7" s="213"/>
      <c r="E7" s="213"/>
      <c r="F7" s="213"/>
      <c r="G7" s="213"/>
      <c r="H7" s="213"/>
    </row>
    <row r="8" spans="1:8" ht="12.4" customHeight="1" x14ac:dyDescent="0.2">
      <c r="A8" s="213"/>
      <c r="B8" s="213"/>
      <c r="C8" s="213"/>
      <c r="D8" s="213"/>
      <c r="E8" s="213"/>
      <c r="F8" s="213"/>
      <c r="G8" s="213"/>
      <c r="H8" s="213"/>
    </row>
    <row r="9" spans="1:8" ht="12.4" customHeight="1" x14ac:dyDescent="0.2">
      <c r="A9" s="213"/>
      <c r="B9" s="213"/>
      <c r="C9" s="213"/>
      <c r="D9" s="213"/>
      <c r="E9" s="213"/>
      <c r="F9" s="213"/>
      <c r="G9" s="213"/>
      <c r="H9" s="213"/>
    </row>
    <row r="10" spans="1:8" ht="12.4" customHeight="1" x14ac:dyDescent="0.2">
      <c r="A10" s="213"/>
      <c r="B10" s="213"/>
      <c r="C10" s="213"/>
      <c r="D10" s="213"/>
      <c r="E10" s="213"/>
      <c r="F10" s="213"/>
      <c r="G10" s="213"/>
      <c r="H10" s="213"/>
    </row>
    <row r="11" spans="1:8" ht="12.4" customHeight="1" x14ac:dyDescent="0.2">
      <c r="A11" s="213"/>
      <c r="B11" s="213"/>
      <c r="C11" s="213"/>
      <c r="D11" s="213"/>
      <c r="E11" s="213"/>
      <c r="F11" s="213"/>
      <c r="G11" s="213"/>
      <c r="H11" s="213"/>
    </row>
    <row r="12" spans="1:8" ht="12.4" customHeight="1" x14ac:dyDescent="0.2">
      <c r="A12" s="213"/>
      <c r="B12" s="213"/>
      <c r="C12" s="213"/>
      <c r="D12" s="213"/>
      <c r="E12" s="213"/>
      <c r="F12" s="213"/>
      <c r="G12" s="213"/>
      <c r="H12" s="213"/>
    </row>
    <row r="13" spans="1:8" ht="12.4" customHeight="1" x14ac:dyDescent="0.2">
      <c r="A13" s="213"/>
      <c r="B13" s="213"/>
      <c r="C13" s="213"/>
      <c r="D13" s="213"/>
      <c r="E13" s="213"/>
      <c r="F13" s="213"/>
      <c r="G13" s="213"/>
      <c r="H13" s="213"/>
    </row>
    <row r="14" spans="1:8" ht="12.4" customHeight="1" x14ac:dyDescent="0.2">
      <c r="A14" s="213"/>
      <c r="B14" s="213"/>
      <c r="C14" s="213"/>
      <c r="D14" s="213"/>
      <c r="E14" s="213"/>
      <c r="F14" s="213"/>
      <c r="G14" s="213"/>
      <c r="H14" s="213"/>
    </row>
    <row r="15" spans="1:8" ht="12.4" customHeight="1" x14ac:dyDescent="0.2">
      <c r="A15" s="213"/>
      <c r="B15" s="213"/>
      <c r="C15" s="213"/>
      <c r="D15" s="213"/>
      <c r="E15" s="213"/>
      <c r="F15" s="213"/>
      <c r="G15" s="213"/>
      <c r="H15" s="213"/>
    </row>
    <row r="16" spans="1:8" ht="12.4" customHeight="1" x14ac:dyDescent="0.2">
      <c r="A16" s="213"/>
      <c r="B16" s="213"/>
      <c r="C16" s="213"/>
      <c r="D16" s="213"/>
      <c r="E16" s="213"/>
      <c r="F16" s="213"/>
      <c r="G16" s="213"/>
      <c r="H16" s="213"/>
    </row>
    <row r="17" spans="1:8" ht="12.4" customHeight="1" x14ac:dyDescent="0.2">
      <c r="A17" s="213"/>
      <c r="B17" s="213"/>
      <c r="C17" s="213"/>
      <c r="D17" s="213"/>
      <c r="E17" s="213"/>
      <c r="F17" s="213"/>
      <c r="G17" s="213"/>
      <c r="H17" s="213"/>
    </row>
    <row r="18" spans="1:8" ht="12.4" customHeight="1" x14ac:dyDescent="0.2">
      <c r="A18" s="213"/>
      <c r="B18" s="213"/>
      <c r="C18" s="213"/>
      <c r="D18" s="213"/>
      <c r="E18" s="213"/>
      <c r="F18" s="213"/>
      <c r="G18" s="213"/>
      <c r="H18" s="213"/>
    </row>
    <row r="19" spans="1:8" ht="12.4" customHeight="1" x14ac:dyDescent="0.2">
      <c r="A19" s="213"/>
      <c r="B19" s="213"/>
      <c r="C19" s="213"/>
      <c r="D19" s="213"/>
      <c r="E19" s="213"/>
      <c r="F19" s="213"/>
      <c r="G19" s="213"/>
      <c r="H19" s="213"/>
    </row>
    <row r="20" spans="1:8" ht="12.4" customHeight="1" x14ac:dyDescent="0.2">
      <c r="A20" s="213"/>
      <c r="B20" s="213"/>
      <c r="C20" s="213"/>
      <c r="D20" s="213"/>
      <c r="E20" s="213"/>
      <c r="F20" s="213"/>
      <c r="G20" s="213"/>
      <c r="H20" s="213"/>
    </row>
    <row r="21" spans="1:8" ht="12.4" customHeight="1" x14ac:dyDescent="0.2">
      <c r="A21" s="213"/>
      <c r="B21" s="213"/>
      <c r="C21" s="213"/>
      <c r="D21" s="213"/>
      <c r="E21" s="213"/>
      <c r="F21" s="213"/>
      <c r="G21" s="213"/>
      <c r="H21" s="213"/>
    </row>
    <row r="22" spans="1:8" ht="12.4" customHeight="1" x14ac:dyDescent="0.2">
      <c r="A22" s="213"/>
      <c r="B22" s="213"/>
      <c r="C22" s="213"/>
      <c r="D22" s="213"/>
      <c r="E22" s="213"/>
      <c r="F22" s="213"/>
      <c r="G22" s="213"/>
      <c r="H22" s="213"/>
    </row>
    <row r="23" spans="1:8" ht="12.4" customHeight="1" x14ac:dyDescent="0.2">
      <c r="A23" s="213"/>
      <c r="B23" s="213"/>
      <c r="C23" s="213"/>
      <c r="D23" s="213"/>
      <c r="E23" s="213"/>
      <c r="F23" s="213"/>
      <c r="G23" s="213"/>
      <c r="H23" s="213"/>
    </row>
    <row r="24" spans="1:8" ht="12.4" customHeight="1" x14ac:dyDescent="0.2">
      <c r="A24" s="213"/>
      <c r="B24" s="213"/>
      <c r="C24" s="213"/>
      <c r="D24" s="213"/>
      <c r="E24" s="213"/>
      <c r="F24" s="213"/>
      <c r="G24" s="213"/>
      <c r="H24" s="213"/>
    </row>
    <row r="25" spans="1:8" ht="12.4" customHeight="1" x14ac:dyDescent="0.2">
      <c r="A25" s="213"/>
      <c r="B25" s="213"/>
      <c r="C25" s="213"/>
      <c r="D25" s="213"/>
      <c r="E25" s="213"/>
      <c r="F25" s="213"/>
      <c r="G25" s="213"/>
      <c r="H25" s="213"/>
    </row>
    <row r="26" spans="1:8" ht="12.4" customHeight="1" x14ac:dyDescent="0.2">
      <c r="A26" s="213"/>
      <c r="B26" s="213"/>
      <c r="C26" s="213"/>
      <c r="D26" s="213"/>
      <c r="E26" s="213"/>
      <c r="F26" s="213"/>
      <c r="G26" s="213"/>
      <c r="H26" s="213"/>
    </row>
    <row r="27" spans="1:8" ht="12.4" customHeight="1" x14ac:dyDescent="0.2">
      <c r="A27" s="213"/>
      <c r="B27" s="213"/>
      <c r="C27" s="213"/>
      <c r="D27" s="213"/>
      <c r="E27" s="213"/>
      <c r="F27" s="213"/>
      <c r="G27" s="213"/>
      <c r="H27" s="213"/>
    </row>
    <row r="28" spans="1:8" ht="12.4" customHeight="1" x14ac:dyDescent="0.2">
      <c r="A28" s="213"/>
      <c r="B28" s="213"/>
      <c r="C28" s="213"/>
      <c r="D28" s="213"/>
      <c r="E28" s="213"/>
      <c r="F28" s="213"/>
      <c r="G28" s="213"/>
      <c r="H28" s="213"/>
    </row>
    <row r="29" spans="1:8" ht="12.4" customHeight="1" x14ac:dyDescent="0.2">
      <c r="A29" s="213"/>
      <c r="B29" s="213"/>
      <c r="C29" s="213"/>
      <c r="D29" s="213"/>
      <c r="E29" s="213"/>
      <c r="F29" s="213"/>
      <c r="G29" s="213"/>
      <c r="H29" s="213"/>
    </row>
    <row r="30" spans="1:8" ht="12.4" customHeight="1" x14ac:dyDescent="0.2">
      <c r="A30" s="213"/>
      <c r="B30" s="213"/>
      <c r="C30" s="213"/>
      <c r="D30" s="213"/>
      <c r="E30" s="213"/>
      <c r="F30" s="213"/>
      <c r="G30" s="213"/>
      <c r="H30" s="213"/>
    </row>
    <row r="31" spans="1:8" ht="12.4" customHeight="1" x14ac:dyDescent="0.2">
      <c r="A31" s="213"/>
      <c r="B31" s="213"/>
      <c r="C31" s="213"/>
      <c r="D31" s="213"/>
      <c r="E31" s="213"/>
      <c r="F31" s="213"/>
      <c r="G31" s="213"/>
      <c r="H31" s="213"/>
    </row>
    <row r="32" spans="1:8" ht="12.4" customHeight="1" x14ac:dyDescent="0.2">
      <c r="A32" s="213"/>
      <c r="B32" s="213"/>
      <c r="C32" s="213"/>
      <c r="D32" s="213"/>
      <c r="E32" s="213"/>
      <c r="F32" s="213"/>
      <c r="G32" s="213"/>
      <c r="H32" s="213"/>
    </row>
    <row r="33" spans="1:8" x14ac:dyDescent="0.2">
      <c r="A33" s="213"/>
      <c r="B33" s="213"/>
      <c r="C33" s="213"/>
      <c r="D33" s="213"/>
      <c r="E33" s="213"/>
      <c r="F33" s="213"/>
      <c r="G33" s="213"/>
      <c r="H33" s="213"/>
    </row>
    <row r="34" spans="1:8" x14ac:dyDescent="0.2">
      <c r="A34" s="213"/>
      <c r="B34" s="213"/>
      <c r="C34" s="213"/>
      <c r="D34" s="213"/>
      <c r="E34" s="213"/>
      <c r="F34" s="213"/>
      <c r="G34" s="213"/>
      <c r="H34" s="213"/>
    </row>
    <row r="35" spans="1:8" x14ac:dyDescent="0.2">
      <c r="A35" s="213"/>
      <c r="B35" s="213"/>
      <c r="C35" s="213"/>
      <c r="D35" s="213"/>
      <c r="E35" s="213"/>
      <c r="F35" s="213"/>
      <c r="G35" s="213"/>
      <c r="H35" s="213"/>
    </row>
    <row r="36" spans="1:8" x14ac:dyDescent="0.2">
      <c r="A36" s="213"/>
      <c r="B36" s="213"/>
      <c r="C36" s="213"/>
      <c r="D36" s="213"/>
      <c r="E36" s="213"/>
      <c r="F36" s="213"/>
      <c r="G36" s="213"/>
      <c r="H36" s="213"/>
    </row>
    <row r="37" spans="1:8" x14ac:dyDescent="0.2">
      <c r="A37" s="213"/>
      <c r="B37" s="213"/>
      <c r="C37" s="213"/>
      <c r="D37" s="213"/>
      <c r="E37" s="213"/>
      <c r="F37" s="213"/>
      <c r="G37" s="213"/>
      <c r="H37" s="213"/>
    </row>
    <row r="38" spans="1:8" x14ac:dyDescent="0.2">
      <c r="A38" s="213"/>
      <c r="B38" s="213"/>
      <c r="C38" s="213"/>
      <c r="D38" s="213"/>
      <c r="E38" s="213"/>
      <c r="F38" s="213"/>
      <c r="G38" s="213"/>
      <c r="H38" s="213"/>
    </row>
    <row r="39" spans="1:8" x14ac:dyDescent="0.2">
      <c r="A39" s="213"/>
      <c r="B39" s="213"/>
      <c r="C39" s="213"/>
      <c r="D39" s="213"/>
      <c r="E39" s="213"/>
      <c r="F39" s="213"/>
      <c r="G39" s="213"/>
      <c r="H39" s="213"/>
    </row>
    <row r="40" spans="1:8" x14ac:dyDescent="0.2">
      <c r="A40" s="213"/>
      <c r="B40" s="213"/>
      <c r="C40" s="213"/>
      <c r="D40" s="213"/>
      <c r="E40" s="213"/>
      <c r="F40" s="213"/>
      <c r="G40" s="213"/>
      <c r="H40" s="213"/>
    </row>
    <row r="41" spans="1:8" x14ac:dyDescent="0.2">
      <c r="A41" s="213"/>
      <c r="B41" s="213"/>
      <c r="C41" s="213"/>
      <c r="D41" s="213"/>
      <c r="E41" s="213"/>
      <c r="F41" s="213"/>
      <c r="G41" s="213"/>
      <c r="H41" s="213"/>
    </row>
  </sheetData>
  <sheetProtection password="A8AB" sheet="1" objects="1" scenarios="1"/>
  <mergeCells count="1">
    <mergeCell ref="A1:H41"/>
  </mergeCells>
  <pageMargins left="0.75" right="0.75" top="1" bottom="1" header="0.5" footer="0.5"/>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E5BD-5CF9-495D-85CA-C2D45876DDBC}">
  <sheetPr>
    <tabColor rgb="FFFF0000"/>
    <pageSetUpPr fitToPage="1"/>
  </sheetPr>
  <dimension ref="A1:M77"/>
  <sheetViews>
    <sheetView tabSelected="1" topLeftCell="A22" zoomScaleNormal="100" workbookViewId="0">
      <selection activeCell="X27" sqref="X27"/>
    </sheetView>
  </sheetViews>
  <sheetFormatPr defaultColWidth="9.140625" defaultRowHeight="15" outlineLevelCol="1" x14ac:dyDescent="0.25"/>
  <cols>
    <col min="1" max="1" width="19.7109375" style="52" customWidth="1"/>
    <col min="2" max="2" width="8" style="52" bestFit="1" customWidth="1"/>
    <col min="3" max="3" width="10" style="52" bestFit="1" customWidth="1"/>
    <col min="4" max="4" width="5" style="53" bestFit="1" customWidth="1"/>
    <col min="5" max="6" width="13.140625" style="54" bestFit="1" customWidth="1"/>
    <col min="7" max="7" width="13.42578125" style="54" bestFit="1" customWidth="1"/>
    <col min="8" max="8" width="13.42578125" style="76" bestFit="1" customWidth="1"/>
    <col min="9" max="9" width="1.5703125" style="65" customWidth="1"/>
    <col min="10" max="10" width="11.140625" style="51" hidden="1" customWidth="1" outlineLevel="1"/>
    <col min="11" max="11" width="1.5703125" style="65" hidden="1" customWidth="1" outlineLevel="1"/>
    <col min="12" max="12" width="9.140625" style="112" collapsed="1"/>
    <col min="13" max="16384" width="9.140625" style="51"/>
  </cols>
  <sheetData>
    <row r="1" spans="1:13" ht="15.75" thickTop="1" x14ac:dyDescent="0.25">
      <c r="A1" s="130"/>
      <c r="B1" s="131"/>
      <c r="C1" s="131"/>
      <c r="D1" s="132"/>
      <c r="E1" s="214" t="s">
        <v>265</v>
      </c>
      <c r="F1" s="214"/>
      <c r="G1" s="214"/>
      <c r="H1" s="215"/>
      <c r="I1" s="52"/>
      <c r="J1" s="98"/>
      <c r="K1" s="52"/>
      <c r="L1" s="180" t="s">
        <v>410</v>
      </c>
      <c r="M1" s="181"/>
    </row>
    <row r="2" spans="1:13" ht="5.0999999999999996" customHeight="1" x14ac:dyDescent="0.25">
      <c r="A2" s="133"/>
      <c r="B2" s="134"/>
      <c r="C2" s="134"/>
      <c r="D2" s="135"/>
      <c r="H2" s="77"/>
      <c r="J2" s="104"/>
      <c r="L2" s="180"/>
      <c r="M2" s="181"/>
    </row>
    <row r="3" spans="1:13" ht="30" x14ac:dyDescent="0.25">
      <c r="A3" s="136" t="s">
        <v>368</v>
      </c>
      <c r="B3" s="137"/>
      <c r="C3" s="137"/>
      <c r="D3" s="135"/>
      <c r="E3" s="169" t="s">
        <v>0</v>
      </c>
      <c r="F3" s="169" t="s">
        <v>1</v>
      </c>
      <c r="G3" s="169" t="s">
        <v>2</v>
      </c>
      <c r="H3" s="170" t="s">
        <v>3</v>
      </c>
      <c r="I3" s="55"/>
      <c r="J3" s="99" t="s">
        <v>356</v>
      </c>
      <c r="K3" s="55"/>
      <c r="L3" s="182" t="s">
        <v>418</v>
      </c>
      <c r="M3" s="181"/>
    </row>
    <row r="4" spans="1:13" x14ac:dyDescent="0.25">
      <c r="A4" s="138"/>
      <c r="B4" s="135"/>
      <c r="C4" s="139" t="s">
        <v>267</v>
      </c>
      <c r="D4" s="135"/>
      <c r="E4" s="56"/>
      <c r="F4" s="56"/>
      <c r="G4" s="56"/>
      <c r="H4" s="114"/>
      <c r="I4" s="55"/>
      <c r="J4" s="100"/>
      <c r="K4" s="55"/>
      <c r="L4" s="183"/>
      <c r="M4" s="181"/>
    </row>
    <row r="5" spans="1:13" x14ac:dyDescent="0.25">
      <c r="A5" s="138"/>
      <c r="B5" s="135"/>
      <c r="C5" s="139" t="s">
        <v>268</v>
      </c>
      <c r="D5" s="135"/>
      <c r="E5" s="56"/>
      <c r="F5" s="56"/>
      <c r="G5" s="56"/>
      <c r="H5" s="114"/>
      <c r="I5" s="55"/>
      <c r="J5" s="100"/>
      <c r="K5" s="55"/>
      <c r="L5" s="180"/>
      <c r="M5" s="181"/>
    </row>
    <row r="6" spans="1:13" s="61" customFormat="1" ht="5.0999999999999996" customHeight="1" x14ac:dyDescent="0.25">
      <c r="A6" s="138"/>
      <c r="B6" s="135"/>
      <c r="C6" s="139"/>
      <c r="D6" s="135"/>
      <c r="E6" s="95"/>
      <c r="F6" s="95"/>
      <c r="G6" s="95"/>
      <c r="H6" s="114"/>
      <c r="I6" s="55"/>
      <c r="J6" s="101"/>
      <c r="K6" s="55"/>
      <c r="L6" s="184"/>
      <c r="M6" s="185"/>
    </row>
    <row r="7" spans="1:13" x14ac:dyDescent="0.25">
      <c r="A7" s="140" t="s">
        <v>4</v>
      </c>
      <c r="B7" s="134"/>
      <c r="C7" s="134"/>
      <c r="D7" s="141" t="s">
        <v>10</v>
      </c>
      <c r="E7" s="66">
        <f>VLOOKUP(E1,'Opening Balances'!A:L,12,FALSE)</f>
        <v>0</v>
      </c>
      <c r="F7" s="66">
        <f>+E28</f>
        <v>0</v>
      </c>
      <c r="G7" s="66">
        <f>+F28</f>
        <v>0</v>
      </c>
      <c r="H7" s="70">
        <f>E7</f>
        <v>0</v>
      </c>
      <c r="I7" s="60"/>
      <c r="J7" s="115"/>
      <c r="K7" s="60"/>
      <c r="L7" s="180" t="s">
        <v>415</v>
      </c>
      <c r="M7" s="181"/>
    </row>
    <row r="8" spans="1:13" ht="5.0999999999999996" customHeight="1" x14ac:dyDescent="0.25">
      <c r="A8" s="140"/>
      <c r="B8" s="134"/>
      <c r="C8" s="134"/>
      <c r="D8" s="135"/>
      <c r="E8" s="66"/>
      <c r="F8" s="66"/>
      <c r="G8" s="66"/>
      <c r="H8" s="70"/>
      <c r="I8" s="60"/>
      <c r="J8" s="115"/>
      <c r="K8" s="60"/>
      <c r="L8" s="180"/>
      <c r="M8" s="181"/>
    </row>
    <row r="9" spans="1:13" s="57" customFormat="1" x14ac:dyDescent="0.25">
      <c r="A9" s="142" t="s">
        <v>369</v>
      </c>
      <c r="B9" s="143"/>
      <c r="C9" s="143"/>
      <c r="D9" s="135"/>
      <c r="E9" s="171"/>
      <c r="F9" s="171"/>
      <c r="G9" s="171"/>
      <c r="H9" s="172"/>
      <c r="I9" s="59"/>
      <c r="J9" s="102"/>
      <c r="K9" s="59"/>
      <c r="L9" s="186"/>
      <c r="M9" s="187"/>
    </row>
    <row r="10" spans="1:13" x14ac:dyDescent="0.25">
      <c r="A10" s="144" t="s">
        <v>370</v>
      </c>
      <c r="B10" s="145"/>
      <c r="C10" s="145"/>
      <c r="D10" s="141"/>
      <c r="E10" s="79"/>
      <c r="F10" s="79"/>
      <c r="G10" s="79"/>
      <c r="H10" s="80">
        <f t="shared" ref="H10:H18" si="0">SUM(E10:G10)</f>
        <v>0</v>
      </c>
      <c r="I10" s="60"/>
      <c r="J10" s="103"/>
      <c r="K10" s="60"/>
      <c r="L10" s="180" t="s">
        <v>390</v>
      </c>
      <c r="M10" s="181"/>
    </row>
    <row r="11" spans="1:13" x14ac:dyDescent="0.25">
      <c r="A11" s="144" t="s">
        <v>371</v>
      </c>
      <c r="B11" s="145"/>
      <c r="C11" s="145"/>
      <c r="D11" s="141"/>
      <c r="E11" s="79"/>
      <c r="F11" s="79"/>
      <c r="G11" s="79"/>
      <c r="H11" s="80">
        <f t="shared" si="0"/>
        <v>0</v>
      </c>
      <c r="I11" s="60"/>
      <c r="J11" s="103"/>
      <c r="K11" s="60"/>
      <c r="L11" s="180" t="s">
        <v>390</v>
      </c>
      <c r="M11" s="181"/>
    </row>
    <row r="12" spans="1:13" x14ac:dyDescent="0.25">
      <c r="A12" s="144" t="s">
        <v>6</v>
      </c>
      <c r="B12" s="146"/>
      <c r="C12" s="146"/>
      <c r="D12" s="141"/>
      <c r="E12" s="79"/>
      <c r="F12" s="79"/>
      <c r="G12" s="79"/>
      <c r="H12" s="80">
        <f t="shared" si="0"/>
        <v>0</v>
      </c>
      <c r="I12" s="60"/>
      <c r="J12" s="103"/>
      <c r="K12" s="60"/>
      <c r="L12" s="180" t="s">
        <v>391</v>
      </c>
      <c r="M12" s="181"/>
    </row>
    <row r="13" spans="1:13" x14ac:dyDescent="0.25">
      <c r="A13" s="147" t="s">
        <v>392</v>
      </c>
      <c r="B13" s="148"/>
      <c r="C13" s="148"/>
      <c r="D13" s="141" t="s">
        <v>406</v>
      </c>
      <c r="E13" s="79"/>
      <c r="F13" s="79"/>
      <c r="G13" s="79"/>
      <c r="H13" s="80">
        <f t="shared" si="0"/>
        <v>0</v>
      </c>
      <c r="I13" s="60"/>
      <c r="J13" s="103"/>
      <c r="K13" s="60"/>
      <c r="L13" s="180" t="s">
        <v>393</v>
      </c>
      <c r="M13" s="181"/>
    </row>
    <row r="14" spans="1:13" x14ac:dyDescent="0.25">
      <c r="A14" s="147" t="s">
        <v>396</v>
      </c>
      <c r="B14" s="148"/>
      <c r="C14" s="148"/>
      <c r="D14" s="141"/>
      <c r="E14" s="79"/>
      <c r="F14" s="79"/>
      <c r="G14" s="79"/>
      <c r="H14" s="80">
        <f t="shared" si="0"/>
        <v>0</v>
      </c>
      <c r="I14" s="60"/>
      <c r="J14" s="103"/>
      <c r="K14" s="60"/>
      <c r="L14" s="180" t="s">
        <v>393</v>
      </c>
      <c r="M14" s="181"/>
    </row>
    <row r="15" spans="1:13" x14ac:dyDescent="0.25">
      <c r="A15" s="144" t="s">
        <v>9</v>
      </c>
      <c r="B15" s="78"/>
      <c r="C15" s="78"/>
      <c r="D15" s="141" t="s">
        <v>406</v>
      </c>
      <c r="E15" s="79"/>
      <c r="F15" s="79"/>
      <c r="G15" s="79"/>
      <c r="H15" s="80">
        <f t="shared" si="0"/>
        <v>0</v>
      </c>
      <c r="I15" s="60"/>
      <c r="J15" s="103"/>
      <c r="K15" s="60"/>
      <c r="L15" s="180" t="s">
        <v>394</v>
      </c>
      <c r="M15" s="181"/>
    </row>
    <row r="16" spans="1:13" x14ac:dyDescent="0.25">
      <c r="A16" s="144" t="s">
        <v>395</v>
      </c>
      <c r="B16" s="78"/>
      <c r="C16" s="78"/>
      <c r="D16" s="141" t="s">
        <v>406</v>
      </c>
      <c r="E16" s="79"/>
      <c r="F16" s="79"/>
      <c r="G16" s="79"/>
      <c r="H16" s="80">
        <f t="shared" si="0"/>
        <v>0</v>
      </c>
      <c r="I16" s="60"/>
      <c r="J16" s="103"/>
      <c r="K16" s="60"/>
      <c r="L16" s="180" t="s">
        <v>394</v>
      </c>
      <c r="M16" s="181"/>
    </row>
    <row r="17" spans="1:13" x14ac:dyDescent="0.25">
      <c r="A17" s="144" t="s">
        <v>397</v>
      </c>
      <c r="B17" s="78"/>
      <c r="C17" s="78"/>
      <c r="D17" s="141"/>
      <c r="E17" s="79"/>
      <c r="F17" s="79"/>
      <c r="G17" s="79"/>
      <c r="H17" s="80">
        <f t="shared" si="0"/>
        <v>0</v>
      </c>
      <c r="I17" s="60"/>
      <c r="J17" s="103"/>
      <c r="K17" s="60"/>
      <c r="L17" s="180" t="s">
        <v>394</v>
      </c>
      <c r="M17" s="181"/>
    </row>
    <row r="18" spans="1:13" x14ac:dyDescent="0.25">
      <c r="A18" s="144" t="s">
        <v>398</v>
      </c>
      <c r="B18" s="78"/>
      <c r="C18" s="78"/>
      <c r="D18" s="141"/>
      <c r="E18" s="79"/>
      <c r="F18" s="79"/>
      <c r="G18" s="79"/>
      <c r="H18" s="80">
        <f t="shared" si="0"/>
        <v>0</v>
      </c>
      <c r="I18" s="60"/>
      <c r="J18" s="103"/>
      <c r="K18" s="60"/>
      <c r="L18" s="180" t="s">
        <v>394</v>
      </c>
      <c r="M18" s="181"/>
    </row>
    <row r="19" spans="1:13" x14ac:dyDescent="0.25">
      <c r="A19" s="149" t="s">
        <v>372</v>
      </c>
      <c r="B19" s="134"/>
      <c r="C19" s="78"/>
      <c r="D19" s="141" t="s">
        <v>12</v>
      </c>
      <c r="E19" s="67">
        <f>SUM(E10:E18)</f>
        <v>0</v>
      </c>
      <c r="F19" s="67">
        <f t="shared" ref="F19:J19" si="1">SUM(F10:F18)</f>
        <v>0</v>
      </c>
      <c r="G19" s="67">
        <f t="shared" si="1"/>
        <v>0</v>
      </c>
      <c r="H19" s="71">
        <f t="shared" si="1"/>
        <v>0</v>
      </c>
      <c r="I19" s="60"/>
      <c r="J19" s="116">
        <f t="shared" si="1"/>
        <v>0</v>
      </c>
      <c r="K19" s="60"/>
      <c r="L19" s="180"/>
      <c r="M19" s="181"/>
    </row>
    <row r="20" spans="1:13" ht="15.75" thickBot="1" x14ac:dyDescent="0.3">
      <c r="A20" s="150" t="s">
        <v>272</v>
      </c>
      <c r="B20" s="151"/>
      <c r="C20" s="78"/>
      <c r="D20" s="141" t="s">
        <v>271</v>
      </c>
      <c r="E20" s="68">
        <f>SUM(E7,E19)</f>
        <v>0</v>
      </c>
      <c r="F20" s="68">
        <f>SUM(F7,F19)</f>
        <v>0</v>
      </c>
      <c r="G20" s="68">
        <f>SUM(G7,G19)</f>
        <v>0</v>
      </c>
      <c r="H20" s="72">
        <f>SUM(H7,H19)</f>
        <v>0</v>
      </c>
      <c r="I20" s="60"/>
      <c r="J20" s="117">
        <f>SUM(J7,J19)</f>
        <v>0</v>
      </c>
      <c r="K20" s="60"/>
      <c r="L20" s="180"/>
      <c r="M20" s="181"/>
    </row>
    <row r="21" spans="1:13" ht="15.75" thickTop="1" x14ac:dyDescent="0.25">
      <c r="A21" s="149" t="s">
        <v>375</v>
      </c>
      <c r="B21" s="152"/>
      <c r="C21" s="148"/>
      <c r="D21" s="141"/>
      <c r="E21" s="173"/>
      <c r="F21" s="173"/>
      <c r="G21" s="173"/>
      <c r="H21" s="70"/>
      <c r="I21" s="60"/>
      <c r="J21" s="115"/>
      <c r="K21" s="60"/>
      <c r="L21" s="180"/>
      <c r="M21" s="181"/>
    </row>
    <row r="22" spans="1:13" x14ac:dyDescent="0.25">
      <c r="A22" s="144" t="s">
        <v>11</v>
      </c>
      <c r="B22" s="78"/>
      <c r="C22" s="78"/>
      <c r="D22" s="141"/>
      <c r="E22" s="79"/>
      <c r="F22" s="79"/>
      <c r="G22" s="79"/>
      <c r="H22" s="80">
        <f>IF(G22&lt;&gt;"",G22,(IF(F22&lt;&gt;"",F22,E22)))</f>
        <v>0</v>
      </c>
      <c r="I22" s="60"/>
      <c r="J22" s="103"/>
      <c r="K22" s="60"/>
      <c r="L22" s="180" t="s">
        <v>409</v>
      </c>
      <c r="M22" s="181"/>
    </row>
    <row r="23" spans="1:13" x14ac:dyDescent="0.25">
      <c r="A23" s="144" t="s">
        <v>376</v>
      </c>
      <c r="B23" s="78"/>
      <c r="C23" s="78"/>
      <c r="D23" s="141" t="s">
        <v>273</v>
      </c>
      <c r="E23" s="79"/>
      <c r="F23" s="79"/>
      <c r="G23" s="79"/>
      <c r="H23" s="80">
        <f t="shared" ref="H23:H27" si="2">IF(G23&lt;&gt;"",G23,(IF(F23&lt;&gt;"",F23,E23)))</f>
        <v>0</v>
      </c>
      <c r="I23" s="60"/>
      <c r="J23" s="103"/>
      <c r="K23" s="60"/>
      <c r="L23" s="180" t="s">
        <v>409</v>
      </c>
      <c r="M23" s="181"/>
    </row>
    <row r="24" spans="1:13" x14ac:dyDescent="0.25">
      <c r="A24" s="144" t="s">
        <v>7</v>
      </c>
      <c r="B24" s="78"/>
      <c r="C24" s="78"/>
      <c r="D24" s="141"/>
      <c r="E24" s="79"/>
      <c r="F24" s="79"/>
      <c r="G24" s="79"/>
      <c r="H24" s="80">
        <f t="shared" si="2"/>
        <v>0</v>
      </c>
      <c r="I24" s="60"/>
      <c r="J24" s="103"/>
      <c r="K24" s="60"/>
      <c r="L24" s="180" t="s">
        <v>409</v>
      </c>
      <c r="M24" s="181"/>
    </row>
    <row r="25" spans="1:13" x14ac:dyDescent="0.25">
      <c r="A25" s="144" t="s">
        <v>377</v>
      </c>
      <c r="B25" s="78"/>
      <c r="C25" s="78"/>
      <c r="D25" s="141"/>
      <c r="E25" s="79"/>
      <c r="F25" s="79"/>
      <c r="G25" s="79"/>
      <c r="H25" s="80">
        <f t="shared" si="2"/>
        <v>0</v>
      </c>
      <c r="I25" s="60"/>
      <c r="J25" s="103"/>
      <c r="K25" s="60"/>
      <c r="L25" s="180" t="s">
        <v>409</v>
      </c>
      <c r="M25" s="181"/>
    </row>
    <row r="26" spans="1:13" x14ac:dyDescent="0.25">
      <c r="A26" s="144" t="s">
        <v>378</v>
      </c>
      <c r="B26" s="78"/>
      <c r="C26" s="78"/>
      <c r="D26" s="141"/>
      <c r="E26" s="79"/>
      <c r="F26" s="79"/>
      <c r="G26" s="79"/>
      <c r="H26" s="80">
        <f t="shared" si="2"/>
        <v>0</v>
      </c>
      <c r="I26" s="60"/>
      <c r="J26" s="103"/>
      <c r="K26" s="60"/>
      <c r="L26" s="180" t="s">
        <v>409</v>
      </c>
      <c r="M26" s="181"/>
    </row>
    <row r="27" spans="1:13" x14ac:dyDescent="0.25">
      <c r="A27" s="144" t="s">
        <v>379</v>
      </c>
      <c r="B27" s="78"/>
      <c r="C27" s="78"/>
      <c r="D27" s="141"/>
      <c r="E27" s="79"/>
      <c r="F27" s="79"/>
      <c r="G27" s="79"/>
      <c r="H27" s="80">
        <f t="shared" si="2"/>
        <v>0</v>
      </c>
      <c r="I27" s="60"/>
      <c r="J27" s="103"/>
      <c r="K27" s="60"/>
      <c r="L27" s="180" t="s">
        <v>409</v>
      </c>
      <c r="M27" s="181"/>
    </row>
    <row r="28" spans="1:13" ht="17.649999999999999" customHeight="1" thickBot="1" x14ac:dyDescent="0.3">
      <c r="A28" s="150" t="s">
        <v>367</v>
      </c>
      <c r="B28" s="134"/>
      <c r="C28" s="78"/>
      <c r="D28" s="141" t="s">
        <v>270</v>
      </c>
      <c r="E28" s="68">
        <f>SUM(E22:E27)</f>
        <v>0</v>
      </c>
      <c r="F28" s="68">
        <f t="shared" ref="F28:G28" si="3">SUM(F22:F27)</f>
        <v>0</v>
      </c>
      <c r="G28" s="68">
        <f t="shared" si="3"/>
        <v>0</v>
      </c>
      <c r="H28" s="72">
        <f>SUM(H22:H27)</f>
        <v>0</v>
      </c>
      <c r="I28" s="60"/>
      <c r="J28" s="117">
        <f t="shared" ref="J28" si="4">SUM(J22:J27)</f>
        <v>0</v>
      </c>
      <c r="K28" s="60"/>
      <c r="L28" s="180"/>
      <c r="M28" s="181"/>
    </row>
    <row r="29" spans="1:13" ht="5.0999999999999996" customHeight="1" thickTop="1" x14ac:dyDescent="0.25">
      <c r="A29" s="133"/>
      <c r="B29" s="134"/>
      <c r="C29" s="78"/>
      <c r="D29" s="141"/>
      <c r="H29" s="77"/>
      <c r="J29" s="104"/>
      <c r="L29" s="180"/>
      <c r="M29" s="181"/>
    </row>
    <row r="30" spans="1:13" ht="14.25" x14ac:dyDescent="0.2">
      <c r="A30" s="153" t="s">
        <v>274</v>
      </c>
      <c r="B30" s="154"/>
      <c r="C30" s="155" t="s">
        <v>399</v>
      </c>
      <c r="D30" s="141"/>
      <c r="E30" s="74">
        <f>ROUND((E20-E28),2)</f>
        <v>0</v>
      </c>
      <c r="F30" s="74">
        <f>ROUND((F20-F28),2)</f>
        <v>0</v>
      </c>
      <c r="G30" s="74">
        <f>ROUND((G20-G28),2)</f>
        <v>0</v>
      </c>
      <c r="H30" s="75">
        <f>ROUND((H20-H28),2)</f>
        <v>0</v>
      </c>
      <c r="I30" s="58"/>
      <c r="J30" s="118">
        <f>ROUND((J20-J28),2)</f>
        <v>0</v>
      </c>
      <c r="K30" s="58"/>
      <c r="L30" s="180"/>
      <c r="M30" s="181"/>
    </row>
    <row r="31" spans="1:13" ht="5.0999999999999996" customHeight="1" x14ac:dyDescent="0.25">
      <c r="A31" s="133"/>
      <c r="B31" s="134"/>
      <c r="C31" s="134"/>
      <c r="D31" s="135"/>
      <c r="E31" s="113"/>
      <c r="F31" s="113"/>
      <c r="G31" s="113"/>
      <c r="H31" s="69"/>
      <c r="J31" s="104"/>
      <c r="L31" s="180"/>
      <c r="M31" s="181"/>
    </row>
    <row r="32" spans="1:13" ht="14.25" x14ac:dyDescent="0.2">
      <c r="A32" s="156" t="s">
        <v>266</v>
      </c>
      <c r="B32" s="78"/>
      <c r="C32" s="157"/>
      <c r="D32" s="141"/>
      <c r="E32" s="148"/>
      <c r="F32" s="148"/>
      <c r="G32" s="148"/>
      <c r="H32" s="174"/>
      <c r="I32" s="119"/>
      <c r="J32" s="105"/>
      <c r="K32" s="119"/>
      <c r="L32" s="180"/>
      <c r="M32" s="181"/>
    </row>
    <row r="33" spans="1:13" ht="14.25" x14ac:dyDescent="0.2">
      <c r="A33" s="158" t="s">
        <v>384</v>
      </c>
      <c r="B33" s="219" t="s">
        <v>331</v>
      </c>
      <c r="C33" s="219" t="s">
        <v>385</v>
      </c>
      <c r="D33" s="159"/>
      <c r="E33" s="96"/>
      <c r="F33" s="96"/>
      <c r="G33" s="96"/>
      <c r="H33" s="97">
        <f t="shared" ref="H33:H37" si="5">IF(G33&lt;&gt;"",G33,(IF(F33&lt;&gt;"",F33,E33)))</f>
        <v>0</v>
      </c>
      <c r="I33" s="120"/>
      <c r="J33" s="106"/>
      <c r="K33" s="120"/>
      <c r="L33" s="180" t="s">
        <v>400</v>
      </c>
      <c r="M33" s="181"/>
    </row>
    <row r="34" spans="1:13" ht="14.25" x14ac:dyDescent="0.2">
      <c r="A34" s="158" t="s">
        <v>384</v>
      </c>
      <c r="B34" s="219" t="s">
        <v>331</v>
      </c>
      <c r="C34" s="219" t="s">
        <v>385</v>
      </c>
      <c r="D34" s="159"/>
      <c r="E34" s="96"/>
      <c r="F34" s="96"/>
      <c r="G34" s="96"/>
      <c r="H34" s="97">
        <f t="shared" si="5"/>
        <v>0</v>
      </c>
      <c r="I34" s="120"/>
      <c r="J34" s="106"/>
      <c r="K34" s="120"/>
      <c r="L34" s="180" t="s">
        <v>400</v>
      </c>
      <c r="M34" s="181"/>
    </row>
    <row r="35" spans="1:13" ht="14.25" x14ac:dyDescent="0.2">
      <c r="A35" s="158" t="s">
        <v>384</v>
      </c>
      <c r="B35" s="219" t="s">
        <v>331</v>
      </c>
      <c r="C35" s="219" t="s">
        <v>385</v>
      </c>
      <c r="D35" s="159"/>
      <c r="E35" s="96"/>
      <c r="F35" s="96"/>
      <c r="G35" s="96"/>
      <c r="H35" s="97">
        <f t="shared" si="5"/>
        <v>0</v>
      </c>
      <c r="I35" s="120"/>
      <c r="J35" s="106"/>
      <c r="K35" s="120"/>
      <c r="L35" s="180" t="s">
        <v>400</v>
      </c>
      <c r="M35" s="181"/>
    </row>
    <row r="36" spans="1:13" ht="14.25" x14ac:dyDescent="0.2">
      <c r="A36" s="158" t="s">
        <v>359</v>
      </c>
      <c r="B36" s="160"/>
      <c r="C36" s="78"/>
      <c r="D36" s="141"/>
      <c r="E36" s="96"/>
      <c r="F36" s="96"/>
      <c r="G36" s="96"/>
      <c r="H36" s="97">
        <f t="shared" si="5"/>
        <v>0</v>
      </c>
      <c r="I36" s="120"/>
      <c r="J36" s="106"/>
      <c r="K36" s="120"/>
      <c r="L36" s="180" t="s">
        <v>409</v>
      </c>
      <c r="M36" s="181"/>
    </row>
    <row r="37" spans="1:13" ht="14.25" x14ac:dyDescent="0.2">
      <c r="A37" s="158" t="s">
        <v>360</v>
      </c>
      <c r="B37" s="160"/>
      <c r="C37" s="78"/>
      <c r="D37" s="141"/>
      <c r="E37" s="96"/>
      <c r="F37" s="96"/>
      <c r="G37" s="96"/>
      <c r="H37" s="97">
        <f t="shared" si="5"/>
        <v>0</v>
      </c>
      <c r="I37" s="120"/>
      <c r="J37" s="106"/>
      <c r="K37" s="120"/>
      <c r="L37" s="180" t="s">
        <v>409</v>
      </c>
      <c r="M37" s="181"/>
    </row>
    <row r="38" spans="1:13" thickBot="1" x14ac:dyDescent="0.25">
      <c r="A38" s="161" t="s">
        <v>373</v>
      </c>
      <c r="B38" s="78"/>
      <c r="C38" s="78"/>
      <c r="D38" s="141" t="s">
        <v>401</v>
      </c>
      <c r="E38" s="81">
        <f>SUM(E33:E35,E37,-E36)</f>
        <v>0</v>
      </c>
      <c r="F38" s="81">
        <f t="shared" ref="F38:H38" si="6">SUM(F33:F35,F37,-F36)</f>
        <v>0</v>
      </c>
      <c r="G38" s="81">
        <f t="shared" si="6"/>
        <v>0</v>
      </c>
      <c r="H38" s="82">
        <f t="shared" si="6"/>
        <v>0</v>
      </c>
      <c r="I38" s="120"/>
      <c r="J38" s="121">
        <f t="shared" ref="J38" si="7">SUM(J33:J35,J37,-J36)</f>
        <v>0</v>
      </c>
      <c r="K38" s="120"/>
      <c r="L38" s="180"/>
      <c r="M38" s="181"/>
    </row>
    <row r="39" spans="1:13" ht="5.0999999999999996" customHeight="1" thickTop="1" x14ac:dyDescent="0.2">
      <c r="A39" s="162"/>
      <c r="B39" s="163"/>
      <c r="C39" s="163"/>
      <c r="D39" s="141"/>
      <c r="E39" s="78"/>
      <c r="F39" s="78"/>
      <c r="G39" s="78"/>
      <c r="H39" s="83"/>
      <c r="I39" s="88"/>
      <c r="J39" s="122"/>
      <c r="K39" s="88"/>
      <c r="L39" s="180"/>
      <c r="M39" s="181"/>
    </row>
    <row r="40" spans="1:13" ht="16.5" customHeight="1" x14ac:dyDescent="0.2">
      <c r="A40" s="144" t="s">
        <v>374</v>
      </c>
      <c r="B40" s="164"/>
      <c r="C40" s="164" t="s">
        <v>402</v>
      </c>
      <c r="D40" s="141"/>
      <c r="E40" s="84">
        <f>ROUND((SUM(E23-E38)),2)</f>
        <v>0</v>
      </c>
      <c r="F40" s="84">
        <f t="shared" ref="F40:H40" si="8">ROUND((SUM(F23-F38)),2)</f>
        <v>0</v>
      </c>
      <c r="G40" s="84">
        <f t="shared" si="8"/>
        <v>0</v>
      </c>
      <c r="H40" s="85">
        <f t="shared" si="8"/>
        <v>0</v>
      </c>
      <c r="I40" s="123"/>
      <c r="J40" s="124">
        <f t="shared" ref="J40" si="9">ROUND((SUM(J23-J38)),2)</f>
        <v>0</v>
      </c>
      <c r="K40" s="123"/>
      <c r="L40" s="180"/>
      <c r="M40" s="181"/>
    </row>
    <row r="41" spans="1:13" ht="5.0999999999999996" customHeight="1" x14ac:dyDescent="0.2">
      <c r="A41" s="144"/>
      <c r="B41" s="78"/>
      <c r="C41" s="78"/>
      <c r="D41" s="141"/>
      <c r="E41" s="175"/>
      <c r="F41" s="175"/>
      <c r="G41" s="175"/>
      <c r="H41" s="176"/>
      <c r="I41" s="88"/>
      <c r="J41" s="107"/>
      <c r="K41" s="88"/>
      <c r="L41" s="180"/>
      <c r="M41" s="181"/>
    </row>
    <row r="42" spans="1:13" ht="16.5" customHeight="1" x14ac:dyDescent="0.2">
      <c r="A42" s="144" t="s">
        <v>358</v>
      </c>
      <c r="B42" s="164"/>
      <c r="C42" s="164"/>
      <c r="D42" s="141"/>
      <c r="E42" s="89"/>
      <c r="F42" s="89"/>
      <c r="G42" s="89"/>
      <c r="H42" s="177"/>
      <c r="I42" s="125"/>
      <c r="J42" s="108"/>
      <c r="K42" s="125"/>
      <c r="L42" s="180" t="s">
        <v>403</v>
      </c>
      <c r="M42" s="181"/>
    </row>
    <row r="43" spans="1:13" ht="5.0999999999999996" customHeight="1" x14ac:dyDescent="0.2">
      <c r="A43" s="144"/>
      <c r="B43" s="78"/>
      <c r="C43" s="78"/>
      <c r="D43" s="141"/>
      <c r="E43" s="87"/>
      <c r="F43" s="87"/>
      <c r="G43" s="87"/>
      <c r="H43" s="176"/>
      <c r="I43" s="88"/>
      <c r="J43" s="107"/>
      <c r="K43" s="88"/>
      <c r="L43" s="180"/>
      <c r="M43" s="181"/>
    </row>
    <row r="44" spans="1:13" ht="16.5" customHeight="1" x14ac:dyDescent="0.2">
      <c r="A44" s="144" t="s">
        <v>389</v>
      </c>
      <c r="B44" s="164"/>
      <c r="C44" s="164"/>
      <c r="D44" s="141"/>
      <c r="E44" s="79"/>
      <c r="F44" s="79"/>
      <c r="G44" s="79"/>
      <c r="H44" s="178"/>
      <c r="I44" s="123"/>
      <c r="J44" s="106"/>
      <c r="K44" s="123"/>
      <c r="L44" s="180" t="s">
        <v>409</v>
      </c>
      <c r="M44" s="181"/>
    </row>
    <row r="45" spans="1:13" ht="5.0999999999999996" customHeight="1" x14ac:dyDescent="0.2">
      <c r="A45" s="144"/>
      <c r="B45" s="78"/>
      <c r="C45" s="78"/>
      <c r="D45" s="141"/>
      <c r="E45" s="87"/>
      <c r="F45" s="87"/>
      <c r="G45" s="87"/>
      <c r="H45" s="176"/>
      <c r="I45" s="88"/>
      <c r="J45" s="107"/>
      <c r="K45" s="88"/>
      <c r="L45" s="180"/>
      <c r="M45" s="181"/>
    </row>
    <row r="46" spans="1:13" ht="16.5" customHeight="1" x14ac:dyDescent="0.2">
      <c r="A46" s="144" t="s">
        <v>387</v>
      </c>
      <c r="B46" s="164"/>
      <c r="C46" s="164"/>
      <c r="D46" s="141"/>
      <c r="E46" s="79"/>
      <c r="F46" s="79"/>
      <c r="G46" s="79"/>
      <c r="H46" s="80">
        <f t="shared" ref="H46:H49" si="10">SUM(E46:G46)</f>
        <v>0</v>
      </c>
      <c r="I46" s="123"/>
      <c r="J46" s="106"/>
      <c r="K46" s="123"/>
      <c r="L46" s="180" t="s">
        <v>404</v>
      </c>
      <c r="M46" s="181"/>
    </row>
    <row r="47" spans="1:13" ht="16.5" customHeight="1" x14ac:dyDescent="0.2">
      <c r="A47" s="144" t="s">
        <v>361</v>
      </c>
      <c r="B47" s="164"/>
      <c r="C47" s="164"/>
      <c r="D47" s="141"/>
      <c r="E47" s="79"/>
      <c r="F47" s="79"/>
      <c r="G47" s="79"/>
      <c r="H47" s="80">
        <f t="shared" ref="H47" si="11">SUM(E47:G47)</f>
        <v>0</v>
      </c>
      <c r="I47" s="123"/>
      <c r="J47" s="106"/>
      <c r="K47" s="123"/>
      <c r="L47" s="180" t="s">
        <v>404</v>
      </c>
      <c r="M47" s="181"/>
    </row>
    <row r="48" spans="1:13" ht="16.5" customHeight="1" x14ac:dyDescent="0.2">
      <c r="A48" s="144" t="s">
        <v>362</v>
      </c>
      <c r="B48" s="164"/>
      <c r="C48" s="164"/>
      <c r="D48" s="141"/>
      <c r="E48" s="79"/>
      <c r="F48" s="79"/>
      <c r="G48" s="79"/>
      <c r="H48" s="80">
        <f t="shared" si="10"/>
        <v>0</v>
      </c>
      <c r="I48" s="123"/>
      <c r="J48" s="106"/>
      <c r="K48" s="123"/>
      <c r="L48" s="180" t="s">
        <v>405</v>
      </c>
      <c r="M48" s="181"/>
    </row>
    <row r="49" spans="1:13" ht="16.5" customHeight="1" x14ac:dyDescent="0.2">
      <c r="A49" s="144" t="s">
        <v>363</v>
      </c>
      <c r="B49" s="164"/>
      <c r="C49" s="164"/>
      <c r="D49" s="141"/>
      <c r="E49" s="79"/>
      <c r="F49" s="79"/>
      <c r="G49" s="79"/>
      <c r="H49" s="80">
        <f t="shared" si="10"/>
        <v>0</v>
      </c>
      <c r="I49" s="123"/>
      <c r="J49" s="106"/>
      <c r="K49" s="123"/>
      <c r="L49" s="180" t="s">
        <v>404</v>
      </c>
      <c r="M49" s="181"/>
    </row>
    <row r="50" spans="1:13" ht="16.5" customHeight="1" x14ac:dyDescent="0.2">
      <c r="A50" s="144" t="s">
        <v>364</v>
      </c>
      <c r="B50" s="164"/>
      <c r="C50" s="164"/>
      <c r="D50" s="141" t="s">
        <v>407</v>
      </c>
      <c r="E50" s="93">
        <f>SUM(E46:E49)</f>
        <v>0</v>
      </c>
      <c r="F50" s="93">
        <f t="shared" ref="F50:J50" si="12">SUM(F46:F49)</f>
        <v>0</v>
      </c>
      <c r="G50" s="93">
        <f t="shared" si="12"/>
        <v>0</v>
      </c>
      <c r="H50" s="94">
        <f t="shared" si="12"/>
        <v>0</v>
      </c>
      <c r="I50" s="123"/>
      <c r="J50" s="109">
        <f t="shared" si="12"/>
        <v>0</v>
      </c>
      <c r="K50" s="123"/>
      <c r="L50" s="180"/>
      <c r="M50" s="181"/>
    </row>
    <row r="51" spans="1:13" ht="16.5" customHeight="1" x14ac:dyDescent="0.2">
      <c r="A51" s="144" t="s">
        <v>357</v>
      </c>
      <c r="B51" s="164"/>
      <c r="C51" s="164"/>
      <c r="D51" s="141" t="s">
        <v>406</v>
      </c>
      <c r="E51" s="90">
        <f>+E13+E15+E16</f>
        <v>0</v>
      </c>
      <c r="F51" s="90">
        <f>+F13+F15+F16</f>
        <v>0</v>
      </c>
      <c r="G51" s="90">
        <f>+G13+G15+G16</f>
        <v>0</v>
      </c>
      <c r="H51" s="91">
        <f>+H13+H15+H16</f>
        <v>0</v>
      </c>
      <c r="I51" s="123"/>
      <c r="J51" s="126">
        <f>+J13+J15+J16</f>
        <v>0</v>
      </c>
      <c r="K51" s="123"/>
      <c r="L51" s="180"/>
      <c r="M51" s="181"/>
    </row>
    <row r="52" spans="1:13" ht="16.5" customHeight="1" x14ac:dyDescent="0.2">
      <c r="A52" s="144" t="s">
        <v>386</v>
      </c>
      <c r="B52" s="164"/>
      <c r="C52" s="164" t="s">
        <v>408</v>
      </c>
      <c r="D52" s="135"/>
      <c r="E52" s="84">
        <f>+E50-E51</f>
        <v>0</v>
      </c>
      <c r="F52" s="84">
        <f t="shared" ref="F52:J52" si="13">+F50-F51</f>
        <v>0</v>
      </c>
      <c r="G52" s="84">
        <f t="shared" si="13"/>
        <v>0</v>
      </c>
      <c r="H52" s="92">
        <f t="shared" si="13"/>
        <v>0</v>
      </c>
      <c r="I52" s="123"/>
      <c r="J52" s="124">
        <f t="shared" si="13"/>
        <v>0</v>
      </c>
      <c r="K52" s="123"/>
      <c r="L52" s="180" t="s">
        <v>416</v>
      </c>
      <c r="M52" s="181"/>
    </row>
    <row r="53" spans="1:13" ht="16.5" customHeight="1" x14ac:dyDescent="0.2">
      <c r="A53" s="161" t="s">
        <v>383</v>
      </c>
      <c r="B53" s="164"/>
      <c r="C53" s="164"/>
      <c r="D53" s="141"/>
      <c r="E53" s="86"/>
      <c r="F53" s="86"/>
      <c r="G53" s="86"/>
      <c r="H53" s="80"/>
      <c r="I53" s="123"/>
      <c r="J53" s="127"/>
      <c r="K53" s="123"/>
      <c r="L53" s="180"/>
      <c r="M53" s="181"/>
    </row>
    <row r="54" spans="1:13" ht="16.5" customHeight="1" x14ac:dyDescent="0.2">
      <c r="A54" s="144" t="s">
        <v>365</v>
      </c>
      <c r="B54" s="164"/>
      <c r="C54" s="164"/>
      <c r="D54" s="141"/>
      <c r="E54" s="79"/>
      <c r="F54" s="79"/>
      <c r="G54" s="79"/>
      <c r="H54" s="80">
        <f>SUM(G54)</f>
        <v>0</v>
      </c>
      <c r="I54" s="123"/>
      <c r="J54" s="127"/>
      <c r="K54" s="123"/>
      <c r="L54" s="180" t="s">
        <v>409</v>
      </c>
      <c r="M54" s="181"/>
    </row>
    <row r="55" spans="1:13" ht="16.5" customHeight="1" x14ac:dyDescent="0.2">
      <c r="A55" s="144" t="s">
        <v>366</v>
      </c>
      <c r="B55" s="164"/>
      <c r="C55" s="164"/>
      <c r="D55" s="141"/>
      <c r="E55" s="79"/>
      <c r="F55" s="79"/>
      <c r="G55" s="79"/>
      <c r="H55" s="80">
        <f>SUM(G55)</f>
        <v>0</v>
      </c>
      <c r="I55" s="123"/>
      <c r="J55" s="127"/>
      <c r="K55" s="123"/>
      <c r="L55" s="180" t="s">
        <v>409</v>
      </c>
      <c r="M55" s="181"/>
    </row>
    <row r="56" spans="1:13" ht="16.5" customHeight="1" x14ac:dyDescent="0.2">
      <c r="A56" s="144" t="s">
        <v>380</v>
      </c>
      <c r="B56" s="164"/>
      <c r="C56" s="164"/>
      <c r="D56" s="141"/>
      <c r="E56" s="79"/>
      <c r="F56" s="79"/>
      <c r="G56" s="79"/>
      <c r="H56" s="80">
        <f>SUM(G56)</f>
        <v>0</v>
      </c>
      <c r="I56" s="123"/>
      <c r="J56" s="127"/>
      <c r="K56" s="123"/>
      <c r="L56" s="180" t="s">
        <v>409</v>
      </c>
      <c r="M56" s="181"/>
    </row>
    <row r="57" spans="1:13" ht="17.649999999999999" customHeight="1" thickBot="1" x14ac:dyDescent="0.25">
      <c r="A57" s="165" t="s">
        <v>381</v>
      </c>
      <c r="B57" s="78"/>
      <c r="C57" s="78"/>
      <c r="D57" s="141"/>
      <c r="E57" s="93">
        <f>SUM(E54:E56)</f>
        <v>0</v>
      </c>
      <c r="F57" s="93">
        <f t="shared" ref="F57:H57" si="14">SUM(F54:F56)</f>
        <v>0</v>
      </c>
      <c r="G57" s="93">
        <f t="shared" si="14"/>
        <v>0</v>
      </c>
      <c r="H57" s="94">
        <f t="shared" si="14"/>
        <v>0</v>
      </c>
      <c r="I57" s="120"/>
      <c r="J57" s="121">
        <f>SUM(J52:J56)</f>
        <v>0</v>
      </c>
      <c r="K57" s="120"/>
      <c r="L57" s="180"/>
      <c r="M57" s="181"/>
    </row>
    <row r="58" spans="1:13" ht="16.5" customHeight="1" thickTop="1" x14ac:dyDescent="0.2">
      <c r="A58" s="144" t="s">
        <v>382</v>
      </c>
      <c r="B58" s="164"/>
      <c r="C58" s="164"/>
      <c r="D58" s="141"/>
      <c r="E58" s="86">
        <f>+E14+E17+E18</f>
        <v>0</v>
      </c>
      <c r="F58" s="86">
        <f>+F14+F17+F18</f>
        <v>0</v>
      </c>
      <c r="G58" s="86">
        <f>+G14+G17+G18</f>
        <v>0</v>
      </c>
      <c r="H58" s="80">
        <f>SUM(G58)</f>
        <v>0</v>
      </c>
      <c r="I58" s="123"/>
      <c r="J58" s="127"/>
      <c r="K58" s="123"/>
      <c r="L58" s="180"/>
      <c r="M58" s="181"/>
    </row>
    <row r="59" spans="1:13" ht="16.5" customHeight="1" x14ac:dyDescent="0.2">
      <c r="A59" s="144" t="s">
        <v>388</v>
      </c>
      <c r="B59" s="164"/>
      <c r="C59" s="164"/>
      <c r="D59" s="141"/>
      <c r="E59" s="84">
        <f>SUM(E57:E58)</f>
        <v>0</v>
      </c>
      <c r="F59" s="84">
        <f t="shared" ref="F59:H59" si="15">SUM(F57:F58)</f>
        <v>0</v>
      </c>
      <c r="G59" s="84">
        <f t="shared" si="15"/>
        <v>0</v>
      </c>
      <c r="H59" s="85">
        <f t="shared" si="15"/>
        <v>0</v>
      </c>
      <c r="I59" s="123"/>
      <c r="J59" s="124">
        <f>ROUND((SUM(J40-J57)),2)</f>
        <v>0</v>
      </c>
      <c r="K59" s="123"/>
      <c r="L59" s="180" t="s">
        <v>417</v>
      </c>
      <c r="M59" s="181"/>
    </row>
    <row r="60" spans="1:13" s="61" customFormat="1" ht="27" customHeight="1" x14ac:dyDescent="0.25">
      <c r="A60" s="166" t="s">
        <v>276</v>
      </c>
      <c r="B60" s="62"/>
      <c r="C60" s="62"/>
      <c r="D60" s="62"/>
      <c r="E60" s="128" t="s">
        <v>277</v>
      </c>
      <c r="F60" s="62"/>
      <c r="G60" s="62"/>
      <c r="H60" s="129"/>
      <c r="I60" s="65"/>
      <c r="J60" s="110"/>
      <c r="K60" s="65"/>
      <c r="L60" s="184"/>
      <c r="M60" s="185"/>
    </row>
    <row r="61" spans="1:13" s="61" customFormat="1" ht="27" customHeight="1" x14ac:dyDescent="0.25">
      <c r="A61" s="168" t="s">
        <v>278</v>
      </c>
      <c r="B61" s="63"/>
      <c r="C61" s="63"/>
      <c r="D61" s="63"/>
      <c r="E61" s="64" t="s">
        <v>277</v>
      </c>
      <c r="F61" s="63"/>
      <c r="G61" s="62"/>
      <c r="H61" s="129"/>
      <c r="I61" s="65"/>
      <c r="J61" s="110"/>
      <c r="K61" s="65"/>
      <c r="L61" s="184"/>
      <c r="M61" s="185"/>
    </row>
    <row r="62" spans="1:13" s="61" customFormat="1" ht="39.6" customHeight="1" thickBot="1" x14ac:dyDescent="0.25">
      <c r="A62" s="216" t="s">
        <v>332</v>
      </c>
      <c r="B62" s="217"/>
      <c r="C62" s="217"/>
      <c r="D62" s="217"/>
      <c r="E62" s="217"/>
      <c r="F62" s="217"/>
      <c r="G62" s="217"/>
      <c r="H62" s="218"/>
      <c r="I62" s="73"/>
      <c r="J62" s="111"/>
      <c r="K62" s="73"/>
      <c r="L62" s="184"/>
      <c r="M62" s="185"/>
    </row>
    <row r="63" spans="1:13" s="52" customFormat="1" ht="15.75" thickTop="1" x14ac:dyDescent="0.25">
      <c r="A63" s="167"/>
      <c r="B63" s="167"/>
      <c r="C63" s="167"/>
      <c r="D63" s="167"/>
      <c r="E63" s="167"/>
      <c r="F63" s="167"/>
      <c r="G63" s="62"/>
      <c r="H63" s="179"/>
      <c r="I63" s="65"/>
      <c r="K63" s="65"/>
      <c r="L63" s="160"/>
      <c r="M63" s="134"/>
    </row>
    <row r="64" spans="1:13" s="52" customFormat="1" x14ac:dyDescent="0.25">
      <c r="D64" s="53"/>
      <c r="H64" s="65"/>
      <c r="I64" s="65"/>
      <c r="K64" s="65"/>
      <c r="L64" s="160"/>
      <c r="M64" s="134"/>
    </row>
    <row r="65" spans="1:13" s="52" customFormat="1" x14ac:dyDescent="0.25">
      <c r="D65" s="53"/>
      <c r="H65" s="65"/>
      <c r="I65" s="65"/>
      <c r="K65" s="65"/>
      <c r="L65" s="160"/>
      <c r="M65" s="134"/>
    </row>
    <row r="66" spans="1:13" s="61" customFormat="1" x14ac:dyDescent="0.25">
      <c r="A66" s="52"/>
      <c r="B66" s="52"/>
      <c r="C66" s="52"/>
      <c r="D66" s="53"/>
      <c r="E66" s="52"/>
      <c r="F66" s="52"/>
      <c r="G66" s="52"/>
      <c r="H66" s="65"/>
      <c r="I66" s="65"/>
      <c r="K66" s="65"/>
      <c r="L66" s="184"/>
      <c r="M66" s="185"/>
    </row>
    <row r="67" spans="1:13" s="61" customFormat="1" x14ac:dyDescent="0.25">
      <c r="A67" s="52"/>
      <c r="B67" s="52"/>
      <c r="C67" s="52"/>
      <c r="D67" s="53"/>
      <c r="E67" s="52"/>
      <c r="F67" s="52"/>
      <c r="G67" s="52"/>
      <c r="H67" s="65"/>
      <c r="I67" s="65"/>
      <c r="K67" s="65"/>
      <c r="L67" s="184"/>
      <c r="M67" s="185"/>
    </row>
    <row r="68" spans="1:13" x14ac:dyDescent="0.25">
      <c r="L68" s="180"/>
      <c r="M68" s="181"/>
    </row>
    <row r="69" spans="1:13" x14ac:dyDescent="0.25">
      <c r="L69" s="180"/>
      <c r="M69" s="181"/>
    </row>
    <row r="70" spans="1:13" x14ac:dyDescent="0.25">
      <c r="L70" s="180"/>
      <c r="M70" s="181"/>
    </row>
    <row r="71" spans="1:13" x14ac:dyDescent="0.25">
      <c r="L71" s="180"/>
      <c r="M71" s="181"/>
    </row>
    <row r="72" spans="1:13" x14ac:dyDescent="0.25">
      <c r="L72" s="180"/>
      <c r="M72" s="181"/>
    </row>
    <row r="73" spans="1:13" x14ac:dyDescent="0.25">
      <c r="L73" s="180"/>
      <c r="M73" s="181"/>
    </row>
    <row r="74" spans="1:13" x14ac:dyDescent="0.25">
      <c r="L74" s="180"/>
      <c r="M74" s="181"/>
    </row>
    <row r="75" spans="1:13" x14ac:dyDescent="0.25">
      <c r="L75" s="180"/>
      <c r="M75" s="181"/>
    </row>
    <row r="76" spans="1:13" x14ac:dyDescent="0.25">
      <c r="L76" s="180"/>
      <c r="M76" s="181"/>
    </row>
    <row r="77" spans="1:13" x14ac:dyDescent="0.25">
      <c r="L77" s="180"/>
      <c r="M77" s="181"/>
    </row>
  </sheetData>
  <sheetProtection password="A8AB" sheet="1" objects="1" scenarios="1"/>
  <mergeCells count="2">
    <mergeCell ref="E1:H1"/>
    <mergeCell ref="A62:H62"/>
  </mergeCells>
  <conditionalFormatting sqref="E30:I30 E40:I40 E52:H53 J52:J56 I46:I56">
    <cfRule type="cellIs" dxfId="12" priority="15" operator="notEqual">
      <formula>0</formula>
    </cfRule>
  </conditionalFormatting>
  <conditionalFormatting sqref="I58">
    <cfRule type="cellIs" dxfId="11" priority="13" operator="notEqual">
      <formula>0</formula>
    </cfRule>
  </conditionalFormatting>
  <conditionalFormatting sqref="J30 J40">
    <cfRule type="cellIs" dxfId="10" priority="10" operator="notEqual">
      <formula>0</formula>
    </cfRule>
  </conditionalFormatting>
  <conditionalFormatting sqref="I42">
    <cfRule type="cellIs" dxfId="9" priority="11" operator="notEqual">
      <formula>0</formula>
    </cfRule>
  </conditionalFormatting>
  <conditionalFormatting sqref="E59:I59">
    <cfRule type="cellIs" dxfId="8" priority="8" operator="notEqual">
      <formula>0</formula>
    </cfRule>
  </conditionalFormatting>
  <conditionalFormatting sqref="J58">
    <cfRule type="cellIs" dxfId="7" priority="9" operator="notEqual">
      <formula>0</formula>
    </cfRule>
  </conditionalFormatting>
  <conditionalFormatting sqref="J59">
    <cfRule type="cellIs" dxfId="6" priority="7" operator="notEqual">
      <formula>0</formula>
    </cfRule>
  </conditionalFormatting>
  <conditionalFormatting sqref="I44">
    <cfRule type="cellIs" dxfId="5" priority="6" operator="notEqual">
      <formula>0</formula>
    </cfRule>
  </conditionalFormatting>
  <conditionalFormatting sqref="K30 K40 K46:K56">
    <cfRule type="cellIs" dxfId="4" priority="5" operator="notEqual">
      <formula>0</formula>
    </cfRule>
  </conditionalFormatting>
  <conditionalFormatting sqref="K58">
    <cfRule type="cellIs" dxfId="3" priority="4" operator="notEqual">
      <formula>0</formula>
    </cfRule>
  </conditionalFormatting>
  <conditionalFormatting sqref="K42">
    <cfRule type="cellIs" dxfId="2" priority="3" operator="notEqual">
      <formula>0</formula>
    </cfRule>
  </conditionalFormatting>
  <conditionalFormatting sqref="K59">
    <cfRule type="cellIs" dxfId="1" priority="2" operator="notEqual">
      <formula>0</formula>
    </cfRule>
  </conditionalFormatting>
  <conditionalFormatting sqref="K44">
    <cfRule type="cellIs" dxfId="0" priority="1" operator="notEqual">
      <formula>0</formula>
    </cfRule>
  </conditionalFormatting>
  <dataValidations count="1">
    <dataValidation type="list" allowBlank="1" showInputMessage="1" showErrorMessage="1" sqref="E1:H1" xr:uid="{D0BA68A4-C9EF-43A4-BDA5-1661FA1A0C68}">
      <formula1>School</formula1>
    </dataValidation>
  </dataValidations>
  <printOptions horizontalCentered="1"/>
  <pageMargins left="0.11811023622047245" right="0.11811023622047245"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L89"/>
  <sheetViews>
    <sheetView zoomScale="70" zoomScaleNormal="70" workbookViewId="0">
      <pane xSplit="1" ySplit="4" topLeftCell="E41" activePane="bottomRight" state="frozen"/>
      <selection pane="topRight" activeCell="B1" sqref="B1"/>
      <selection pane="bottomLeft" activeCell="A4" sqref="A4"/>
      <selection pane="bottomRight" activeCell="L76" sqref="L76"/>
    </sheetView>
  </sheetViews>
  <sheetFormatPr defaultColWidth="9.140625" defaultRowHeight="14.25" x14ac:dyDescent="0.2"/>
  <cols>
    <col min="1" max="1" width="38" style="27" bestFit="1" customWidth="1"/>
    <col min="2" max="3" width="9.140625" style="26" customWidth="1"/>
    <col min="4" max="4" width="7.85546875" style="26" bestFit="1" customWidth="1"/>
    <col min="5" max="5" width="10" style="26" bestFit="1" customWidth="1"/>
    <col min="6" max="6" width="12" style="26" bestFit="1" customWidth="1"/>
    <col min="7" max="7" width="17.42578125" style="29" customWidth="1"/>
    <col min="8" max="12" width="15" style="29" customWidth="1"/>
    <col min="13" max="16384" width="9.140625" style="29"/>
  </cols>
  <sheetData>
    <row r="1" spans="1:12" ht="15" x14ac:dyDescent="0.2">
      <c r="A1" s="1" t="s">
        <v>14</v>
      </c>
      <c r="C1" s="2"/>
      <c r="D1" s="3"/>
      <c r="E1" s="3"/>
      <c r="F1" s="3"/>
    </row>
    <row r="2" spans="1:12" s="33" customFormat="1" ht="11.25" x14ac:dyDescent="0.2">
      <c r="A2" s="31">
        <v>1</v>
      </c>
      <c r="B2" s="32">
        <f>1+A2</f>
        <v>2</v>
      </c>
      <c r="C2" s="32">
        <f t="shared" ref="C2:L2" si="0">1+B2</f>
        <v>3</v>
      </c>
      <c r="D2" s="32">
        <f t="shared" si="0"/>
        <v>4</v>
      </c>
      <c r="E2" s="32">
        <f t="shared" si="0"/>
        <v>5</v>
      </c>
      <c r="F2" s="32">
        <f t="shared" si="0"/>
        <v>6</v>
      </c>
      <c r="G2" s="32">
        <f t="shared" si="0"/>
        <v>7</v>
      </c>
      <c r="H2" s="32">
        <f t="shared" si="0"/>
        <v>8</v>
      </c>
      <c r="I2" s="32">
        <f t="shared" si="0"/>
        <v>9</v>
      </c>
      <c r="J2" s="32">
        <f t="shared" si="0"/>
        <v>10</v>
      </c>
      <c r="K2" s="32">
        <f t="shared" si="0"/>
        <v>11</v>
      </c>
      <c r="L2" s="32">
        <f t="shared" si="0"/>
        <v>12</v>
      </c>
    </row>
    <row r="3" spans="1:12" ht="15.75" thickBot="1" x14ac:dyDescent="0.3">
      <c r="A3" s="6"/>
      <c r="B3" s="4"/>
      <c r="C3" s="5"/>
      <c r="D3" s="5"/>
      <c r="E3" s="5"/>
      <c r="F3" s="5"/>
      <c r="G3"/>
      <c r="H3"/>
      <c r="I3"/>
      <c r="J3"/>
      <c r="K3"/>
      <c r="L3"/>
    </row>
    <row r="4" spans="1:12" ht="39" thickBot="1" x14ac:dyDescent="0.25">
      <c r="A4" s="10" t="s">
        <v>20</v>
      </c>
      <c r="B4" s="7" t="s">
        <v>15</v>
      </c>
      <c r="C4" s="8" t="s">
        <v>16</v>
      </c>
      <c r="D4" s="9" t="s">
        <v>17</v>
      </c>
      <c r="E4" s="10" t="s">
        <v>18</v>
      </c>
      <c r="F4" s="10" t="s">
        <v>19</v>
      </c>
      <c r="G4" s="10" t="s">
        <v>5</v>
      </c>
      <c r="H4" s="10" t="s">
        <v>412</v>
      </c>
      <c r="I4" s="10" t="s">
        <v>379</v>
      </c>
      <c r="J4" s="10" t="s">
        <v>413</v>
      </c>
      <c r="K4" s="10" t="s">
        <v>414</v>
      </c>
      <c r="L4" s="10" t="s">
        <v>411</v>
      </c>
    </row>
    <row r="5" spans="1:12" x14ac:dyDescent="0.2">
      <c r="A5" s="15" t="s">
        <v>265</v>
      </c>
      <c r="B5" s="11" t="s">
        <v>15</v>
      </c>
      <c r="C5" s="12" t="s">
        <v>16</v>
      </c>
      <c r="D5" s="13" t="s">
        <v>17</v>
      </c>
      <c r="E5" s="14" t="s">
        <v>18</v>
      </c>
      <c r="F5" s="14" t="s">
        <v>19</v>
      </c>
      <c r="G5" s="30">
        <v>0</v>
      </c>
      <c r="H5" s="30">
        <v>0</v>
      </c>
      <c r="I5" s="30">
        <v>0</v>
      </c>
      <c r="J5" s="30">
        <v>0</v>
      </c>
      <c r="K5" s="30">
        <v>0</v>
      </c>
      <c r="L5" s="30">
        <f>SUM(G5:K5)</f>
        <v>0</v>
      </c>
    </row>
    <row r="6" spans="1:12" x14ac:dyDescent="0.2">
      <c r="A6" s="15" t="s">
        <v>24</v>
      </c>
      <c r="B6" s="11">
        <v>3071007</v>
      </c>
      <c r="C6" s="12" t="s">
        <v>21</v>
      </c>
      <c r="D6" s="13" t="s">
        <v>22</v>
      </c>
      <c r="E6" s="14">
        <v>170302</v>
      </c>
      <c r="F6" s="14" t="s">
        <v>23</v>
      </c>
      <c r="G6" s="30">
        <f>VLOOKUP(C6,'[1]Balance Sheet Rec'!$A:$W,17,FALSE)</f>
        <v>415267.1</v>
      </c>
      <c r="H6" s="30">
        <v>-1238.46</v>
      </c>
      <c r="I6" s="30">
        <v>0</v>
      </c>
      <c r="J6" s="30">
        <v>0</v>
      </c>
      <c r="K6" s="30">
        <v>0</v>
      </c>
      <c r="L6" s="30">
        <f t="shared" ref="L6:L69" si="1">SUM(G6:K6)</f>
        <v>414028.63999999996</v>
      </c>
    </row>
    <row r="7" spans="1:12" x14ac:dyDescent="0.2">
      <c r="A7" s="20" t="s">
        <v>27</v>
      </c>
      <c r="B7" s="16">
        <v>3071002</v>
      </c>
      <c r="C7" s="17" t="s">
        <v>25</v>
      </c>
      <c r="D7" s="18" t="s">
        <v>26</v>
      </c>
      <c r="E7" s="19">
        <v>170303</v>
      </c>
      <c r="F7" s="19" t="s">
        <v>23</v>
      </c>
      <c r="G7" s="30">
        <f>VLOOKUP(C7,'[1]Balance Sheet Rec'!$A:$W,17,FALSE)</f>
        <v>705412.3</v>
      </c>
      <c r="H7" s="30">
        <v>451.99</v>
      </c>
      <c r="I7" s="30">
        <v>0</v>
      </c>
      <c r="J7" s="30">
        <v>0</v>
      </c>
      <c r="K7" s="30">
        <v>0</v>
      </c>
      <c r="L7" s="30">
        <f t="shared" si="1"/>
        <v>705864.29</v>
      </c>
    </row>
    <row r="8" spans="1:12" x14ac:dyDescent="0.2">
      <c r="A8" s="20" t="s">
        <v>30</v>
      </c>
      <c r="B8" s="16">
        <v>3071000</v>
      </c>
      <c r="C8" s="17" t="s">
        <v>28</v>
      </c>
      <c r="D8" s="18" t="s">
        <v>29</v>
      </c>
      <c r="E8" s="19">
        <v>170305</v>
      </c>
      <c r="F8" s="19" t="s">
        <v>23</v>
      </c>
      <c r="G8" s="30">
        <f>VLOOKUP(C8,'[1]Balance Sheet Rec'!$A:$W,17,FALSE)</f>
        <v>210557.72</v>
      </c>
      <c r="H8" s="30">
        <v>0</v>
      </c>
      <c r="I8" s="30">
        <v>0</v>
      </c>
      <c r="J8" s="30">
        <v>0</v>
      </c>
      <c r="K8" s="30">
        <v>0</v>
      </c>
      <c r="L8" s="30">
        <f t="shared" si="1"/>
        <v>210557.72</v>
      </c>
    </row>
    <row r="9" spans="1:12" x14ac:dyDescent="0.2">
      <c r="A9" s="20" t="s">
        <v>33</v>
      </c>
      <c r="B9" s="16">
        <v>3071003</v>
      </c>
      <c r="C9" s="17" t="s">
        <v>31</v>
      </c>
      <c r="D9" s="18" t="s">
        <v>32</v>
      </c>
      <c r="E9" s="19">
        <v>170304</v>
      </c>
      <c r="F9" s="19" t="s">
        <v>23</v>
      </c>
      <c r="G9" s="30">
        <f>VLOOKUP(C9,'[1]Balance Sheet Rec'!$A:$W,17,FALSE)</f>
        <v>403837.19</v>
      </c>
      <c r="H9" s="30">
        <v>0</v>
      </c>
      <c r="I9" s="30">
        <v>0</v>
      </c>
      <c r="J9" s="30">
        <v>0</v>
      </c>
      <c r="K9" s="30">
        <v>0</v>
      </c>
      <c r="L9" s="30">
        <f t="shared" si="1"/>
        <v>403837.19</v>
      </c>
    </row>
    <row r="10" spans="1:12" x14ac:dyDescent="0.2">
      <c r="A10" s="20" t="s">
        <v>37</v>
      </c>
      <c r="B10" s="16">
        <v>3072161</v>
      </c>
      <c r="C10" s="17" t="s">
        <v>34</v>
      </c>
      <c r="D10" s="18" t="s">
        <v>35</v>
      </c>
      <c r="E10" s="19">
        <v>170601</v>
      </c>
      <c r="F10" s="19" t="s">
        <v>36</v>
      </c>
      <c r="G10" s="30">
        <f>VLOOKUP(C10,'[1]Balance Sheet Rec'!$A:$W,17,FALSE)</f>
        <v>410241.08</v>
      </c>
      <c r="H10" s="30">
        <v>0</v>
      </c>
      <c r="I10" s="30">
        <v>0</v>
      </c>
      <c r="J10" s="30">
        <v>0</v>
      </c>
      <c r="K10" s="30">
        <v>6354.69</v>
      </c>
      <c r="L10" s="30">
        <f t="shared" si="1"/>
        <v>416595.77</v>
      </c>
    </row>
    <row r="11" spans="1:12" x14ac:dyDescent="0.2">
      <c r="A11" s="20" t="s">
        <v>40</v>
      </c>
      <c r="B11" s="16">
        <v>3072083</v>
      </c>
      <c r="C11" s="17" t="s">
        <v>38</v>
      </c>
      <c r="D11" s="18" t="s">
        <v>39</v>
      </c>
      <c r="E11" s="19">
        <v>170602</v>
      </c>
      <c r="F11" s="19" t="s">
        <v>36</v>
      </c>
      <c r="G11" s="30">
        <f>VLOOKUP(C11,'[1]Balance Sheet Rec'!$A:$W,17,FALSE)</f>
        <v>237259.88</v>
      </c>
      <c r="H11" s="30">
        <v>31.83</v>
      </c>
      <c r="I11" s="30">
        <v>0</v>
      </c>
      <c r="J11" s="30">
        <v>-116.18</v>
      </c>
      <c r="K11" s="30">
        <v>0</v>
      </c>
      <c r="L11" s="30">
        <f t="shared" si="1"/>
        <v>237175.53</v>
      </c>
    </row>
    <row r="12" spans="1:12" x14ac:dyDescent="0.2">
      <c r="A12" s="20" t="s">
        <v>43</v>
      </c>
      <c r="B12" s="16">
        <v>3072006</v>
      </c>
      <c r="C12" s="17" t="s">
        <v>41</v>
      </c>
      <c r="D12" s="18" t="s">
        <v>42</v>
      </c>
      <c r="E12" s="19">
        <v>170603</v>
      </c>
      <c r="F12" s="19" t="s">
        <v>36</v>
      </c>
      <c r="G12" s="30">
        <f>VLOOKUP(C12,'[1]Balance Sheet Rec'!$A:$W,17,FALSE)</f>
        <v>215980.15</v>
      </c>
      <c r="H12" s="30">
        <v>0</v>
      </c>
      <c r="I12" s="30">
        <v>0</v>
      </c>
      <c r="J12" s="30">
        <v>0</v>
      </c>
      <c r="K12" s="30">
        <v>0</v>
      </c>
      <c r="L12" s="30">
        <f t="shared" si="1"/>
        <v>215980.15</v>
      </c>
    </row>
    <row r="13" spans="1:12" x14ac:dyDescent="0.2">
      <c r="A13" s="20" t="s">
        <v>46</v>
      </c>
      <c r="B13" s="16">
        <v>3072005</v>
      </c>
      <c r="C13" s="17" t="s">
        <v>44</v>
      </c>
      <c r="D13" s="18" t="s">
        <v>45</v>
      </c>
      <c r="E13" s="19">
        <v>170604</v>
      </c>
      <c r="F13" s="19" t="s">
        <v>36</v>
      </c>
      <c r="G13" s="30">
        <f>VLOOKUP(C13,'[1]Balance Sheet Rec'!$A:$W,17,FALSE)</f>
        <v>192479.24</v>
      </c>
      <c r="H13" s="30">
        <v>0</v>
      </c>
      <c r="I13" s="30">
        <v>0</v>
      </c>
      <c r="J13" s="30">
        <v>0</v>
      </c>
      <c r="K13" s="30">
        <v>0</v>
      </c>
      <c r="L13" s="30">
        <f t="shared" si="1"/>
        <v>192479.24</v>
      </c>
    </row>
    <row r="14" spans="1:12" x14ac:dyDescent="0.2">
      <c r="A14" s="20" t="s">
        <v>49</v>
      </c>
      <c r="B14" s="16">
        <v>3072162</v>
      </c>
      <c r="C14" s="17" t="s">
        <v>47</v>
      </c>
      <c r="D14" s="18" t="s">
        <v>48</v>
      </c>
      <c r="E14" s="19">
        <v>170605</v>
      </c>
      <c r="F14" s="19" t="s">
        <v>36</v>
      </c>
      <c r="G14" s="30">
        <f>VLOOKUP(C14,'[1]Balance Sheet Rec'!$A:$W,17,FALSE)</f>
        <v>142109.49</v>
      </c>
      <c r="H14" s="30">
        <v>0</v>
      </c>
      <c r="I14" s="30">
        <v>0</v>
      </c>
      <c r="J14" s="30">
        <v>0</v>
      </c>
      <c r="K14" s="30">
        <v>0</v>
      </c>
      <c r="L14" s="30">
        <f t="shared" si="1"/>
        <v>142109.49</v>
      </c>
    </row>
    <row r="15" spans="1:12" x14ac:dyDescent="0.2">
      <c r="A15" s="20" t="s">
        <v>52</v>
      </c>
      <c r="B15" s="16">
        <v>3073513</v>
      </c>
      <c r="C15" s="17" t="s">
        <v>50</v>
      </c>
      <c r="D15" s="18" t="s">
        <v>51</v>
      </c>
      <c r="E15" s="19">
        <v>170668</v>
      </c>
      <c r="F15" s="19" t="s">
        <v>36</v>
      </c>
      <c r="G15" s="30">
        <f>VLOOKUP(C15,'[1]Balance Sheet Rec'!$A:$W,17,FALSE)</f>
        <v>254238.14</v>
      </c>
      <c r="H15" s="30">
        <v>3739.76</v>
      </c>
      <c r="I15" s="30">
        <v>0</v>
      </c>
      <c r="J15" s="30">
        <v>-261009.89</v>
      </c>
      <c r="K15" s="30">
        <v>31195.74</v>
      </c>
      <c r="L15" s="30">
        <f t="shared" si="1"/>
        <v>28163.750000000011</v>
      </c>
    </row>
    <row r="16" spans="1:12" x14ac:dyDescent="0.2">
      <c r="A16" s="20" t="s">
        <v>55</v>
      </c>
      <c r="B16" s="16">
        <v>3072163</v>
      </c>
      <c r="C16" s="17" t="s">
        <v>53</v>
      </c>
      <c r="D16" s="18" t="s">
        <v>54</v>
      </c>
      <c r="E16" s="19">
        <v>170608</v>
      </c>
      <c r="F16" s="19" t="s">
        <v>36</v>
      </c>
      <c r="G16" s="30">
        <f>VLOOKUP(C16,'[1]Balance Sheet Rec'!$A:$W,17,FALSE)</f>
        <v>370234.47</v>
      </c>
      <c r="H16" s="30">
        <v>-78</v>
      </c>
      <c r="I16" s="30">
        <v>0</v>
      </c>
      <c r="J16" s="30">
        <v>0</v>
      </c>
      <c r="K16" s="30">
        <v>0</v>
      </c>
      <c r="L16" s="30">
        <f t="shared" si="1"/>
        <v>370156.47</v>
      </c>
    </row>
    <row r="17" spans="1:12" x14ac:dyDescent="0.2">
      <c r="A17" s="20" t="s">
        <v>58</v>
      </c>
      <c r="B17" s="16">
        <v>3072088</v>
      </c>
      <c r="C17" s="17" t="s">
        <v>56</v>
      </c>
      <c r="D17" s="18" t="s">
        <v>57</v>
      </c>
      <c r="E17" s="19">
        <v>170609</v>
      </c>
      <c r="F17" s="19" t="s">
        <v>36</v>
      </c>
      <c r="G17" s="30">
        <f>VLOOKUP(C17,'[1]Balance Sheet Rec'!$A:$W,17,FALSE)</f>
        <v>300404.90999999997</v>
      </c>
      <c r="H17" s="30">
        <v>0</v>
      </c>
      <c r="I17" s="30">
        <v>0</v>
      </c>
      <c r="J17" s="30">
        <v>0</v>
      </c>
      <c r="K17" s="30">
        <v>0</v>
      </c>
      <c r="L17" s="30">
        <f t="shared" si="1"/>
        <v>300404.90999999997</v>
      </c>
    </row>
    <row r="18" spans="1:12" x14ac:dyDescent="0.2">
      <c r="A18" s="20" t="s">
        <v>61</v>
      </c>
      <c r="B18" s="16">
        <v>3072164</v>
      </c>
      <c r="C18" s="17" t="s">
        <v>59</v>
      </c>
      <c r="D18" s="18" t="s">
        <v>60</v>
      </c>
      <c r="E18" s="19">
        <v>170610</v>
      </c>
      <c r="F18" s="19" t="s">
        <v>36</v>
      </c>
      <c r="G18" s="30">
        <f>VLOOKUP(C18,'[1]Balance Sheet Rec'!$A:$W,17,FALSE)</f>
        <v>90810.19</v>
      </c>
      <c r="H18" s="30">
        <v>0</v>
      </c>
      <c r="I18" s="30">
        <v>0</v>
      </c>
      <c r="J18" s="30">
        <v>0</v>
      </c>
      <c r="K18" s="30">
        <v>0</v>
      </c>
      <c r="L18" s="30">
        <f t="shared" si="1"/>
        <v>90810.19</v>
      </c>
    </row>
    <row r="19" spans="1:12" x14ac:dyDescent="0.2">
      <c r="A19" s="20" t="s">
        <v>64</v>
      </c>
      <c r="B19" s="16">
        <v>3072165</v>
      </c>
      <c r="C19" s="17" t="s">
        <v>62</v>
      </c>
      <c r="D19" s="18" t="s">
        <v>63</v>
      </c>
      <c r="E19" s="19">
        <v>170611</v>
      </c>
      <c r="F19" s="19" t="s">
        <v>36</v>
      </c>
      <c r="G19" s="30">
        <f>VLOOKUP(C19,'[1]Balance Sheet Rec'!$A:$W,17,FALSE)</f>
        <v>601145.48</v>
      </c>
      <c r="H19" s="30">
        <v>0</v>
      </c>
      <c r="I19" s="30">
        <v>0</v>
      </c>
      <c r="J19" s="30">
        <v>63307.199999999997</v>
      </c>
      <c r="K19" s="30">
        <v>0</v>
      </c>
      <c r="L19" s="30">
        <f t="shared" si="1"/>
        <v>664452.67999999993</v>
      </c>
    </row>
    <row r="20" spans="1:12" x14ac:dyDescent="0.2">
      <c r="A20" s="20" t="s">
        <v>67</v>
      </c>
      <c r="B20" s="16">
        <v>3075203</v>
      </c>
      <c r="C20" s="17" t="s">
        <v>65</v>
      </c>
      <c r="D20" s="18" t="s">
        <v>66</v>
      </c>
      <c r="E20" s="19">
        <v>170662</v>
      </c>
      <c r="F20" s="19" t="s">
        <v>36</v>
      </c>
      <c r="G20" s="30">
        <f>VLOOKUP(C20,'[1]Balance Sheet Rec'!$A:$W,17,FALSE)</f>
        <v>166199.47</v>
      </c>
      <c r="H20" s="30">
        <v>0</v>
      </c>
      <c r="I20" s="30">
        <v>0</v>
      </c>
      <c r="J20" s="30">
        <v>0</v>
      </c>
      <c r="K20" s="30">
        <v>0</v>
      </c>
      <c r="L20" s="30">
        <f t="shared" si="1"/>
        <v>166199.47</v>
      </c>
    </row>
    <row r="21" spans="1:12" x14ac:dyDescent="0.2">
      <c r="A21" s="20" t="s">
        <v>70</v>
      </c>
      <c r="B21" s="16">
        <v>3072092</v>
      </c>
      <c r="C21" s="17" t="s">
        <v>68</v>
      </c>
      <c r="D21" s="18" t="s">
        <v>69</v>
      </c>
      <c r="E21" s="19">
        <v>170612</v>
      </c>
      <c r="F21" s="19" t="s">
        <v>36</v>
      </c>
      <c r="G21" s="30">
        <f>VLOOKUP(C21,'[1]Balance Sheet Rec'!$A:$W,17,FALSE)</f>
        <v>293405.82</v>
      </c>
      <c r="H21" s="30">
        <v>0</v>
      </c>
      <c r="I21" s="30">
        <v>0</v>
      </c>
      <c r="J21" s="30">
        <v>0</v>
      </c>
      <c r="K21" s="30">
        <v>940</v>
      </c>
      <c r="L21" s="30">
        <f t="shared" si="1"/>
        <v>294345.82</v>
      </c>
    </row>
    <row r="22" spans="1:12" x14ac:dyDescent="0.2">
      <c r="A22" s="20" t="s">
        <v>73</v>
      </c>
      <c r="B22" s="16">
        <v>3072094</v>
      </c>
      <c r="C22" s="17" t="s">
        <v>71</v>
      </c>
      <c r="D22" s="18" t="s">
        <v>72</v>
      </c>
      <c r="E22" s="19">
        <v>170613</v>
      </c>
      <c r="F22" s="19" t="s">
        <v>36</v>
      </c>
      <c r="G22" s="30">
        <f>VLOOKUP(C22,'[1]Balance Sheet Rec'!$A:$W,17,FALSE)</f>
        <v>866719.13</v>
      </c>
      <c r="H22" s="30">
        <v>0</v>
      </c>
      <c r="I22" s="30">
        <v>0</v>
      </c>
      <c r="J22" s="30">
        <v>0</v>
      </c>
      <c r="K22" s="30">
        <v>0</v>
      </c>
      <c r="L22" s="30">
        <f t="shared" si="1"/>
        <v>866719.13</v>
      </c>
    </row>
    <row r="23" spans="1:12" x14ac:dyDescent="0.2">
      <c r="A23" s="20" t="s">
        <v>76</v>
      </c>
      <c r="B23" s="16">
        <v>3072166</v>
      </c>
      <c r="C23" s="17" t="s">
        <v>74</v>
      </c>
      <c r="D23" s="18" t="s">
        <v>75</v>
      </c>
      <c r="E23" s="19">
        <v>170614</v>
      </c>
      <c r="F23" s="19" t="s">
        <v>36</v>
      </c>
      <c r="G23" s="30">
        <f>VLOOKUP(C23,'[1]Balance Sheet Rec'!$A:$W,17,FALSE)</f>
        <v>149501.31</v>
      </c>
      <c r="H23" s="30">
        <v>0</v>
      </c>
      <c r="I23" s="30">
        <v>0</v>
      </c>
      <c r="J23" s="30">
        <v>0</v>
      </c>
      <c r="K23" s="30">
        <v>0</v>
      </c>
      <c r="L23" s="30">
        <f t="shared" si="1"/>
        <v>149501.31</v>
      </c>
    </row>
    <row r="24" spans="1:12" x14ac:dyDescent="0.2">
      <c r="A24" s="20" t="s">
        <v>79</v>
      </c>
      <c r="B24" s="16">
        <v>3072022</v>
      </c>
      <c r="C24" s="17" t="s">
        <v>77</v>
      </c>
      <c r="D24" s="18" t="s">
        <v>78</v>
      </c>
      <c r="E24" s="19">
        <v>170615</v>
      </c>
      <c r="F24" s="19" t="s">
        <v>36</v>
      </c>
      <c r="G24" s="30">
        <f>VLOOKUP(C24,'[1]Balance Sheet Rec'!$A:$W,17,FALSE)</f>
        <v>250065.87</v>
      </c>
      <c r="H24" s="30">
        <v>89.33</v>
      </c>
      <c r="I24" s="30">
        <v>0</v>
      </c>
      <c r="J24" s="30">
        <v>0</v>
      </c>
      <c r="K24" s="30">
        <v>0</v>
      </c>
      <c r="L24" s="30">
        <f t="shared" si="1"/>
        <v>250155.19999999998</v>
      </c>
    </row>
    <row r="25" spans="1:12" x14ac:dyDescent="0.2">
      <c r="A25" s="20" t="s">
        <v>82</v>
      </c>
      <c r="B25" s="16">
        <v>3073510</v>
      </c>
      <c r="C25" s="17" t="s">
        <v>80</v>
      </c>
      <c r="D25" s="18" t="s">
        <v>81</v>
      </c>
      <c r="E25" s="19">
        <v>170616</v>
      </c>
      <c r="F25" s="19" t="s">
        <v>36</v>
      </c>
      <c r="G25" s="30">
        <f>VLOOKUP(C25,'[1]Balance Sheet Rec'!$A:$W,17,FALSE)</f>
        <v>125513.02</v>
      </c>
      <c r="H25" s="30">
        <v>107.16</v>
      </c>
      <c r="I25" s="30">
        <v>0</v>
      </c>
      <c r="J25" s="30">
        <v>0</v>
      </c>
      <c r="K25" s="30">
        <v>0</v>
      </c>
      <c r="L25" s="30">
        <f t="shared" si="1"/>
        <v>125620.18000000001</v>
      </c>
    </row>
    <row r="26" spans="1:12" x14ac:dyDescent="0.2">
      <c r="A26" s="20" t="s">
        <v>85</v>
      </c>
      <c r="B26" s="16">
        <v>3075402</v>
      </c>
      <c r="C26" s="17" t="s">
        <v>83</v>
      </c>
      <c r="D26" s="18" t="s">
        <v>84</v>
      </c>
      <c r="E26" s="19">
        <v>170711</v>
      </c>
      <c r="F26" s="19" t="s">
        <v>36</v>
      </c>
      <c r="G26" s="30">
        <f>VLOOKUP(C26,'[1]Balance Sheet Rec'!$A:$W,17,FALSE)</f>
        <v>1024591.96</v>
      </c>
      <c r="H26" s="30">
        <v>-179761.43</v>
      </c>
      <c r="I26" s="30">
        <v>0</v>
      </c>
      <c r="J26" s="30">
        <v>-445009.19</v>
      </c>
      <c r="K26" s="30">
        <v>44034.05</v>
      </c>
      <c r="L26" s="30">
        <f t="shared" si="1"/>
        <v>443855.39</v>
      </c>
    </row>
    <row r="27" spans="1:12" x14ac:dyDescent="0.2">
      <c r="A27" s="20" t="s">
        <v>88</v>
      </c>
      <c r="B27" s="16">
        <v>3072180</v>
      </c>
      <c r="C27" s="17" t="s">
        <v>86</v>
      </c>
      <c r="D27" s="18" t="s">
        <v>87</v>
      </c>
      <c r="E27" s="19">
        <v>170617</v>
      </c>
      <c r="F27" s="19" t="s">
        <v>36</v>
      </c>
      <c r="G27" s="30">
        <f>VLOOKUP(C27,'[1]Balance Sheet Rec'!$A:$W,17,FALSE)</f>
        <v>868177.4</v>
      </c>
      <c r="H27" s="30">
        <v>-6114.14</v>
      </c>
      <c r="I27" s="30">
        <v>0</v>
      </c>
      <c r="J27" s="30">
        <v>0</v>
      </c>
      <c r="K27" s="30">
        <v>0</v>
      </c>
      <c r="L27" s="30">
        <f t="shared" si="1"/>
        <v>862063.26</v>
      </c>
    </row>
    <row r="28" spans="1:12" x14ac:dyDescent="0.2">
      <c r="A28" s="20" t="s">
        <v>91</v>
      </c>
      <c r="B28" s="16">
        <v>3072167</v>
      </c>
      <c r="C28" s="17" t="s">
        <v>89</v>
      </c>
      <c r="D28" s="18" t="s">
        <v>90</v>
      </c>
      <c r="E28" s="19">
        <v>170618</v>
      </c>
      <c r="F28" s="19" t="s">
        <v>36</v>
      </c>
      <c r="G28" s="30">
        <f>VLOOKUP(C28,'[1]Balance Sheet Rec'!$A:$W,17,FALSE)</f>
        <v>517027.37</v>
      </c>
      <c r="H28" s="30">
        <v>120</v>
      </c>
      <c r="I28" s="30">
        <v>0</v>
      </c>
      <c r="J28" s="30">
        <v>0</v>
      </c>
      <c r="K28" s="30">
        <v>5577</v>
      </c>
      <c r="L28" s="30">
        <f t="shared" si="1"/>
        <v>522724.37</v>
      </c>
    </row>
    <row r="29" spans="1:12" x14ac:dyDescent="0.2">
      <c r="A29" s="20" t="s">
        <v>94</v>
      </c>
      <c r="B29" s="16">
        <v>3072168</v>
      </c>
      <c r="C29" s="17" t="s">
        <v>92</v>
      </c>
      <c r="D29" s="18" t="s">
        <v>93</v>
      </c>
      <c r="E29" s="19">
        <v>170619</v>
      </c>
      <c r="F29" s="19" t="s">
        <v>36</v>
      </c>
      <c r="G29" s="30">
        <f>VLOOKUP(C29,'[1]Balance Sheet Rec'!$A:$W,17,FALSE)</f>
        <v>897291.19</v>
      </c>
      <c r="H29" s="30">
        <v>0</v>
      </c>
      <c r="I29" s="30">
        <v>0</v>
      </c>
      <c r="J29" s="30">
        <v>0</v>
      </c>
      <c r="K29" s="30">
        <v>0</v>
      </c>
      <c r="L29" s="30">
        <f t="shared" si="1"/>
        <v>897291.19</v>
      </c>
    </row>
    <row r="30" spans="1:12" x14ac:dyDescent="0.2">
      <c r="A30" s="20" t="s">
        <v>97</v>
      </c>
      <c r="B30" s="16">
        <v>3072187</v>
      </c>
      <c r="C30" s="17" t="s">
        <v>95</v>
      </c>
      <c r="D30" s="18" t="s">
        <v>96</v>
      </c>
      <c r="E30" s="19">
        <v>170620</v>
      </c>
      <c r="F30" s="19" t="s">
        <v>36</v>
      </c>
      <c r="G30" s="30">
        <f>VLOOKUP(C30,'[1]Balance Sheet Rec'!$A:$W,17,FALSE)</f>
        <v>822255.73</v>
      </c>
      <c r="H30" s="30">
        <v>0</v>
      </c>
      <c r="I30" s="30">
        <v>0</v>
      </c>
      <c r="J30" s="30">
        <v>0</v>
      </c>
      <c r="K30" s="30">
        <v>0</v>
      </c>
      <c r="L30" s="30">
        <f t="shared" si="1"/>
        <v>822255.73</v>
      </c>
    </row>
    <row r="31" spans="1:12" x14ac:dyDescent="0.2">
      <c r="A31" s="20" t="s">
        <v>100</v>
      </c>
      <c r="B31" s="16">
        <v>3072169</v>
      </c>
      <c r="C31" s="17" t="s">
        <v>98</v>
      </c>
      <c r="D31" s="18" t="s">
        <v>99</v>
      </c>
      <c r="E31" s="19">
        <v>170621</v>
      </c>
      <c r="F31" s="19" t="s">
        <v>36</v>
      </c>
      <c r="G31" s="30">
        <f>VLOOKUP(C31,'[1]Balance Sheet Rec'!$A:$W,17,FALSE)</f>
        <v>564691.54</v>
      </c>
      <c r="H31" s="30">
        <v>0</v>
      </c>
      <c r="I31" s="30">
        <v>0</v>
      </c>
      <c r="J31" s="30">
        <v>0</v>
      </c>
      <c r="K31" s="30">
        <v>0</v>
      </c>
      <c r="L31" s="30">
        <f t="shared" si="1"/>
        <v>564691.54</v>
      </c>
    </row>
    <row r="32" spans="1:12" x14ac:dyDescent="0.2">
      <c r="A32" s="20" t="s">
        <v>103</v>
      </c>
      <c r="B32" s="16">
        <v>3072150</v>
      </c>
      <c r="C32" s="17" t="s">
        <v>101</v>
      </c>
      <c r="D32" s="18" t="s">
        <v>102</v>
      </c>
      <c r="E32" s="19">
        <v>170622</v>
      </c>
      <c r="F32" s="19" t="s">
        <v>36</v>
      </c>
      <c r="G32" s="30">
        <f>VLOOKUP(C32,'[1]Balance Sheet Rec'!$A:$W,17,FALSE)</f>
        <v>260297.91</v>
      </c>
      <c r="H32" s="30">
        <v>0</v>
      </c>
      <c r="I32" s="30">
        <v>0</v>
      </c>
      <c r="J32" s="30">
        <v>0</v>
      </c>
      <c r="K32" s="30">
        <v>7075.56</v>
      </c>
      <c r="L32" s="30">
        <f t="shared" si="1"/>
        <v>267373.47000000003</v>
      </c>
    </row>
    <row r="33" spans="1:12" x14ac:dyDescent="0.2">
      <c r="A33" s="20" t="s">
        <v>106</v>
      </c>
      <c r="B33" s="16">
        <v>3072170</v>
      </c>
      <c r="C33" s="17" t="s">
        <v>104</v>
      </c>
      <c r="D33" s="18" t="s">
        <v>105</v>
      </c>
      <c r="E33" s="19">
        <v>170624</v>
      </c>
      <c r="F33" s="19" t="s">
        <v>36</v>
      </c>
      <c r="G33" s="30">
        <f>VLOOKUP(C33,'[1]Balance Sheet Rec'!$A:$W,17,FALSE)</f>
        <v>414536.48</v>
      </c>
      <c r="H33" s="30">
        <v>0</v>
      </c>
      <c r="I33" s="30">
        <v>0</v>
      </c>
      <c r="J33" s="30">
        <v>0</v>
      </c>
      <c r="K33" s="30">
        <v>0</v>
      </c>
      <c r="L33" s="30">
        <f t="shared" si="1"/>
        <v>414536.48</v>
      </c>
    </row>
    <row r="34" spans="1:12" x14ac:dyDescent="0.2">
      <c r="A34" s="20" t="s">
        <v>109</v>
      </c>
      <c r="B34" s="16">
        <v>3072151</v>
      </c>
      <c r="C34" s="17" t="s">
        <v>107</v>
      </c>
      <c r="D34" s="18" t="s">
        <v>108</v>
      </c>
      <c r="E34" s="19">
        <v>170625</v>
      </c>
      <c r="F34" s="19" t="s">
        <v>36</v>
      </c>
      <c r="G34" s="30">
        <f>VLOOKUP(C34,'[1]Balance Sheet Rec'!$A:$W,17,FALSE)</f>
        <v>73295.42</v>
      </c>
      <c r="H34" s="30">
        <v>0</v>
      </c>
      <c r="I34" s="30">
        <v>0</v>
      </c>
      <c r="J34" s="30">
        <v>0</v>
      </c>
      <c r="K34" s="30">
        <v>88</v>
      </c>
      <c r="L34" s="30">
        <f t="shared" si="1"/>
        <v>73383.42</v>
      </c>
    </row>
    <row r="35" spans="1:12" x14ac:dyDescent="0.2">
      <c r="A35" s="20" t="s">
        <v>112</v>
      </c>
      <c r="B35" s="16">
        <v>3072000</v>
      </c>
      <c r="C35" s="17" t="s">
        <v>110</v>
      </c>
      <c r="D35" s="18" t="s">
        <v>111</v>
      </c>
      <c r="E35" s="19">
        <v>170669</v>
      </c>
      <c r="F35" s="19" t="s">
        <v>36</v>
      </c>
      <c r="G35" s="30">
        <f>VLOOKUP(C35,'[1]Balance Sheet Rec'!$A:$W,17,FALSE)</f>
        <v>459426.72</v>
      </c>
      <c r="H35" s="30">
        <v>0</v>
      </c>
      <c r="I35" s="30">
        <v>0</v>
      </c>
      <c r="J35" s="30">
        <v>0</v>
      </c>
      <c r="K35" s="30">
        <v>0</v>
      </c>
      <c r="L35" s="30">
        <f t="shared" si="1"/>
        <v>459426.72</v>
      </c>
    </row>
    <row r="36" spans="1:12" x14ac:dyDescent="0.2">
      <c r="A36" s="20" t="s">
        <v>115</v>
      </c>
      <c r="B36" s="16">
        <v>3072171</v>
      </c>
      <c r="C36" s="17" t="s">
        <v>113</v>
      </c>
      <c r="D36" s="18" t="s">
        <v>114</v>
      </c>
      <c r="E36" s="19">
        <v>170626</v>
      </c>
      <c r="F36" s="19" t="s">
        <v>36</v>
      </c>
      <c r="G36" s="30">
        <f>VLOOKUP(C36,'[1]Balance Sheet Rec'!$A:$W,17,FALSE)</f>
        <v>367625.74</v>
      </c>
      <c r="H36" s="30">
        <v>0</v>
      </c>
      <c r="I36" s="30">
        <v>0</v>
      </c>
      <c r="J36" s="30">
        <v>0</v>
      </c>
      <c r="K36" s="30">
        <v>0</v>
      </c>
      <c r="L36" s="30">
        <f t="shared" si="1"/>
        <v>367625.74</v>
      </c>
    </row>
    <row r="37" spans="1:12" x14ac:dyDescent="0.2">
      <c r="A37" s="20" t="s">
        <v>118</v>
      </c>
      <c r="B37" s="16">
        <v>3072153</v>
      </c>
      <c r="C37" s="17" t="s">
        <v>116</v>
      </c>
      <c r="D37" s="18" t="s">
        <v>117</v>
      </c>
      <c r="E37" s="19">
        <v>170627</v>
      </c>
      <c r="F37" s="19" t="s">
        <v>36</v>
      </c>
      <c r="G37" s="30">
        <f>VLOOKUP(C37,'[1]Balance Sheet Rec'!$A:$W,17,FALSE)</f>
        <v>500936.14</v>
      </c>
      <c r="H37" s="30">
        <v>0</v>
      </c>
      <c r="I37" s="30">
        <v>0</v>
      </c>
      <c r="J37" s="30">
        <v>0</v>
      </c>
      <c r="K37" s="30">
        <v>0</v>
      </c>
      <c r="L37" s="30">
        <f t="shared" si="1"/>
        <v>500936.14</v>
      </c>
    </row>
    <row r="38" spans="1:12" x14ac:dyDescent="0.2">
      <c r="A38" s="20" t="s">
        <v>121</v>
      </c>
      <c r="B38" s="16">
        <v>3073512</v>
      </c>
      <c r="C38" s="17" t="s">
        <v>119</v>
      </c>
      <c r="D38" s="18" t="s">
        <v>120</v>
      </c>
      <c r="E38" s="19">
        <v>170667</v>
      </c>
      <c r="F38" s="19" t="s">
        <v>36</v>
      </c>
      <c r="G38" s="30">
        <f>VLOOKUP(C38,'[1]Balance Sheet Rec'!$A:$W,17,FALSE)</f>
        <v>123091.66</v>
      </c>
      <c r="H38" s="30">
        <v>0</v>
      </c>
      <c r="I38" s="30">
        <v>0</v>
      </c>
      <c r="J38" s="30">
        <v>0</v>
      </c>
      <c r="K38" s="30">
        <v>0</v>
      </c>
      <c r="L38" s="30">
        <f t="shared" si="1"/>
        <v>123091.66</v>
      </c>
    </row>
    <row r="39" spans="1:12" x14ac:dyDescent="0.2">
      <c r="A39" s="20" t="s">
        <v>124</v>
      </c>
      <c r="B39" s="16">
        <v>3072173</v>
      </c>
      <c r="C39" s="17" t="s">
        <v>122</v>
      </c>
      <c r="D39" s="18" t="s">
        <v>123</v>
      </c>
      <c r="E39" s="19">
        <v>170628</v>
      </c>
      <c r="F39" s="19" t="s">
        <v>36</v>
      </c>
      <c r="G39" s="30">
        <f>VLOOKUP(C39,'[1]Balance Sheet Rec'!$A:$W,17,FALSE)</f>
        <v>275155.84999999998</v>
      </c>
      <c r="H39" s="30">
        <v>0</v>
      </c>
      <c r="I39" s="30">
        <v>0</v>
      </c>
      <c r="J39" s="30">
        <v>0</v>
      </c>
      <c r="K39" s="30">
        <v>0</v>
      </c>
      <c r="L39" s="30">
        <f t="shared" si="1"/>
        <v>275155.84999999998</v>
      </c>
    </row>
    <row r="40" spans="1:12" x14ac:dyDescent="0.2">
      <c r="A40" s="20" t="s">
        <v>127</v>
      </c>
      <c r="B40" s="16">
        <v>3072174</v>
      </c>
      <c r="C40" s="17" t="s">
        <v>125</v>
      </c>
      <c r="D40" s="18" t="s">
        <v>126</v>
      </c>
      <c r="E40" s="19">
        <v>170629</v>
      </c>
      <c r="F40" s="19" t="s">
        <v>36</v>
      </c>
      <c r="G40" s="30">
        <f>VLOOKUP(C40,'[1]Balance Sheet Rec'!$A:$W,17,FALSE)</f>
        <v>256624.8</v>
      </c>
      <c r="H40" s="30">
        <v>-90.98</v>
      </c>
      <c r="I40" s="30">
        <v>0</v>
      </c>
      <c r="J40" s="30">
        <v>0</v>
      </c>
      <c r="K40" s="30">
        <v>7330</v>
      </c>
      <c r="L40" s="30">
        <f t="shared" si="1"/>
        <v>263863.81999999995</v>
      </c>
    </row>
    <row r="41" spans="1:12" x14ac:dyDescent="0.2">
      <c r="A41" s="20" t="s">
        <v>130</v>
      </c>
      <c r="B41" s="16">
        <v>3072076</v>
      </c>
      <c r="C41" s="17" t="s">
        <v>128</v>
      </c>
      <c r="D41" s="18" t="s">
        <v>129</v>
      </c>
      <c r="E41" s="19">
        <v>170630</v>
      </c>
      <c r="F41" s="19" t="s">
        <v>36</v>
      </c>
      <c r="G41" s="30">
        <f>VLOOKUP(C41,'[1]Balance Sheet Rec'!$A:$W,17,FALSE)</f>
        <v>328619.25</v>
      </c>
      <c r="H41" s="30">
        <v>0</v>
      </c>
      <c r="I41" s="30">
        <v>0</v>
      </c>
      <c r="J41" s="30">
        <v>0</v>
      </c>
      <c r="K41" s="30">
        <v>0</v>
      </c>
      <c r="L41" s="30">
        <f t="shared" si="1"/>
        <v>328619.25</v>
      </c>
    </row>
    <row r="42" spans="1:12" x14ac:dyDescent="0.2">
      <c r="A42" s="20" t="s">
        <v>133</v>
      </c>
      <c r="B42" s="16">
        <v>3072182</v>
      </c>
      <c r="C42" s="17" t="s">
        <v>131</v>
      </c>
      <c r="D42" s="18" t="s">
        <v>132</v>
      </c>
      <c r="E42" s="19">
        <v>170631</v>
      </c>
      <c r="F42" s="19" t="s">
        <v>36</v>
      </c>
      <c r="G42" s="30">
        <f>VLOOKUP(C42,'[1]Balance Sheet Rec'!$A:$W,17,FALSE)</f>
        <v>439907.98</v>
      </c>
      <c r="H42" s="30">
        <v>308.01</v>
      </c>
      <c r="I42" s="30">
        <v>0</v>
      </c>
      <c r="J42" s="30">
        <v>0</v>
      </c>
      <c r="K42" s="30">
        <v>37955.68</v>
      </c>
      <c r="L42" s="30">
        <f t="shared" si="1"/>
        <v>478171.67</v>
      </c>
    </row>
    <row r="43" spans="1:12" x14ac:dyDescent="0.2">
      <c r="A43" s="20" t="s">
        <v>136</v>
      </c>
      <c r="B43" s="16">
        <v>3073500</v>
      </c>
      <c r="C43" s="17" t="s">
        <v>134</v>
      </c>
      <c r="D43" s="18" t="s">
        <v>135</v>
      </c>
      <c r="E43" s="19">
        <v>170632</v>
      </c>
      <c r="F43" s="19" t="s">
        <v>36</v>
      </c>
      <c r="G43" s="30">
        <f>VLOOKUP(C43,'[1]Balance Sheet Rec'!$A:$W,17,FALSE)</f>
        <v>330448.81</v>
      </c>
      <c r="H43" s="30">
        <v>0</v>
      </c>
      <c r="I43" s="30">
        <v>0</v>
      </c>
      <c r="J43" s="30">
        <v>0</v>
      </c>
      <c r="K43" s="30">
        <v>0</v>
      </c>
      <c r="L43" s="30">
        <f t="shared" si="1"/>
        <v>330448.81</v>
      </c>
    </row>
    <row r="44" spans="1:12" x14ac:dyDescent="0.2">
      <c r="A44" s="20" t="s">
        <v>139</v>
      </c>
      <c r="B44" s="16">
        <v>3072046</v>
      </c>
      <c r="C44" s="17" t="s">
        <v>137</v>
      </c>
      <c r="D44" s="18" t="s">
        <v>138</v>
      </c>
      <c r="E44" s="19">
        <v>170633</v>
      </c>
      <c r="F44" s="19" t="s">
        <v>36</v>
      </c>
      <c r="G44" s="30">
        <f>VLOOKUP(C44,'[1]Balance Sheet Rec'!$A:$W,17,FALSE)</f>
        <v>306694.57</v>
      </c>
      <c r="H44" s="30">
        <v>0</v>
      </c>
      <c r="I44" s="30">
        <v>0</v>
      </c>
      <c r="J44" s="30">
        <v>0</v>
      </c>
      <c r="K44" s="30">
        <v>702.25</v>
      </c>
      <c r="L44" s="30">
        <f t="shared" si="1"/>
        <v>307396.82</v>
      </c>
    </row>
    <row r="45" spans="1:12" x14ac:dyDescent="0.2">
      <c r="A45" s="20" t="s">
        <v>142</v>
      </c>
      <c r="B45" s="16">
        <v>3072115</v>
      </c>
      <c r="C45" s="17" t="s">
        <v>140</v>
      </c>
      <c r="D45" s="18" t="s">
        <v>141</v>
      </c>
      <c r="E45" s="19">
        <v>170634</v>
      </c>
      <c r="F45" s="19" t="s">
        <v>36</v>
      </c>
      <c r="G45" s="30">
        <f>VLOOKUP(C45,'[1]Balance Sheet Rec'!$A:$W,17,FALSE)</f>
        <v>168748.74</v>
      </c>
      <c r="H45" s="30">
        <v>0</v>
      </c>
      <c r="I45" s="30">
        <v>0</v>
      </c>
      <c r="J45" s="30">
        <v>0</v>
      </c>
      <c r="K45" s="30">
        <v>0</v>
      </c>
      <c r="L45" s="30">
        <f t="shared" si="1"/>
        <v>168748.74</v>
      </c>
    </row>
    <row r="46" spans="1:12" x14ac:dyDescent="0.2">
      <c r="A46" s="20" t="s">
        <v>145</v>
      </c>
      <c r="B46" s="16">
        <v>3072175</v>
      </c>
      <c r="C46" s="17" t="s">
        <v>143</v>
      </c>
      <c r="D46" s="18" t="s">
        <v>144</v>
      </c>
      <c r="E46" s="19">
        <v>170637</v>
      </c>
      <c r="F46" s="19" t="s">
        <v>36</v>
      </c>
      <c r="G46" s="30">
        <f>VLOOKUP(C46,'[1]Balance Sheet Rec'!$A:$W,17,FALSE)</f>
        <v>309792.64000000001</v>
      </c>
      <c r="H46" s="30">
        <v>-635</v>
      </c>
      <c r="I46" s="30">
        <v>0</v>
      </c>
      <c r="J46" s="30">
        <v>0</v>
      </c>
      <c r="K46" s="30">
        <v>774.72</v>
      </c>
      <c r="L46" s="30">
        <f t="shared" si="1"/>
        <v>309932.36</v>
      </c>
    </row>
    <row r="47" spans="1:12" x14ac:dyDescent="0.2">
      <c r="A47" s="20" t="s">
        <v>148</v>
      </c>
      <c r="B47" s="16">
        <v>3072033</v>
      </c>
      <c r="C47" s="17" t="s">
        <v>146</v>
      </c>
      <c r="D47" s="18" t="s">
        <v>147</v>
      </c>
      <c r="E47" s="19">
        <v>170638</v>
      </c>
      <c r="F47" s="19" t="s">
        <v>36</v>
      </c>
      <c r="G47" s="30">
        <f>VLOOKUP(C47,'[1]Balance Sheet Rec'!$A:$W,17,FALSE)</f>
        <v>321854.33</v>
      </c>
      <c r="H47" s="30">
        <v>0</v>
      </c>
      <c r="I47" s="30">
        <v>0</v>
      </c>
      <c r="J47" s="30">
        <v>0</v>
      </c>
      <c r="K47" s="30">
        <v>0</v>
      </c>
      <c r="L47" s="30">
        <f t="shared" si="1"/>
        <v>321854.33</v>
      </c>
    </row>
    <row r="48" spans="1:12" x14ac:dyDescent="0.2">
      <c r="A48" s="20" t="s">
        <v>151</v>
      </c>
      <c r="B48" s="16">
        <v>3073503</v>
      </c>
      <c r="C48" s="17" t="s">
        <v>149</v>
      </c>
      <c r="D48" s="18" t="s">
        <v>150</v>
      </c>
      <c r="E48" s="19">
        <v>170639</v>
      </c>
      <c r="F48" s="19" t="s">
        <v>36</v>
      </c>
      <c r="G48" s="30">
        <f>VLOOKUP(C48,'[1]Balance Sheet Rec'!$A:$W,17,FALSE)</f>
        <v>379826.2</v>
      </c>
      <c r="H48" s="30">
        <v>0</v>
      </c>
      <c r="I48" s="30">
        <v>0</v>
      </c>
      <c r="J48" s="30">
        <v>0</v>
      </c>
      <c r="K48" s="30">
        <v>0</v>
      </c>
      <c r="L48" s="30">
        <f t="shared" si="1"/>
        <v>379826.2</v>
      </c>
    </row>
    <row r="49" spans="1:12" x14ac:dyDescent="0.2">
      <c r="A49" s="20" t="s">
        <v>154</v>
      </c>
      <c r="B49" s="16">
        <v>3072176</v>
      </c>
      <c r="C49" s="17" t="s">
        <v>152</v>
      </c>
      <c r="D49" s="18" t="s">
        <v>153</v>
      </c>
      <c r="E49" s="19">
        <v>170640</v>
      </c>
      <c r="F49" s="19" t="s">
        <v>36</v>
      </c>
      <c r="G49" s="30">
        <f>VLOOKUP(C49,'[1]Balance Sheet Rec'!$A:$W,17,FALSE)</f>
        <v>415685.83</v>
      </c>
      <c r="H49" s="30">
        <v>0</v>
      </c>
      <c r="I49" s="30">
        <v>0</v>
      </c>
      <c r="J49" s="30">
        <v>0</v>
      </c>
      <c r="K49" s="30">
        <v>0</v>
      </c>
      <c r="L49" s="30">
        <f t="shared" si="1"/>
        <v>415685.83</v>
      </c>
    </row>
    <row r="50" spans="1:12" x14ac:dyDescent="0.2">
      <c r="A50" s="20" t="s">
        <v>157</v>
      </c>
      <c r="B50" s="16">
        <v>3073511</v>
      </c>
      <c r="C50" s="17" t="s">
        <v>155</v>
      </c>
      <c r="D50" s="18" t="s">
        <v>156</v>
      </c>
      <c r="E50" s="19">
        <v>170635</v>
      </c>
      <c r="F50" s="19" t="s">
        <v>36</v>
      </c>
      <c r="G50" s="30">
        <f>VLOOKUP(C50,'[1]Balance Sheet Rec'!$A:$W,17,FALSE)</f>
        <v>255987.15</v>
      </c>
      <c r="H50" s="30">
        <v>0</v>
      </c>
      <c r="I50" s="30">
        <v>0</v>
      </c>
      <c r="J50" s="30">
        <v>0</v>
      </c>
      <c r="K50" s="30">
        <v>0</v>
      </c>
      <c r="L50" s="30">
        <f t="shared" si="1"/>
        <v>255987.15</v>
      </c>
    </row>
    <row r="51" spans="1:12" x14ac:dyDescent="0.2">
      <c r="A51" s="20" t="s">
        <v>160</v>
      </c>
      <c r="B51" s="16">
        <v>3072121</v>
      </c>
      <c r="C51" s="17" t="s">
        <v>158</v>
      </c>
      <c r="D51" s="18" t="s">
        <v>159</v>
      </c>
      <c r="E51" s="19">
        <v>170641</v>
      </c>
      <c r="F51" s="19" t="s">
        <v>36</v>
      </c>
      <c r="G51" s="30">
        <f>VLOOKUP(C51,'[1]Balance Sheet Rec'!$A:$W,17,FALSE)</f>
        <v>126675.87</v>
      </c>
      <c r="H51" s="30">
        <v>0</v>
      </c>
      <c r="I51" s="30">
        <v>0</v>
      </c>
      <c r="J51" s="30">
        <v>0</v>
      </c>
      <c r="K51" s="30">
        <v>2885</v>
      </c>
      <c r="L51" s="30">
        <f t="shared" si="1"/>
        <v>129560.87</v>
      </c>
    </row>
    <row r="52" spans="1:12" x14ac:dyDescent="0.2">
      <c r="A52" s="20" t="s">
        <v>163</v>
      </c>
      <c r="B52" s="16">
        <v>3072125</v>
      </c>
      <c r="C52" s="17" t="s">
        <v>161</v>
      </c>
      <c r="D52" s="18" t="s">
        <v>162</v>
      </c>
      <c r="E52" s="19">
        <v>170642</v>
      </c>
      <c r="F52" s="19" t="s">
        <v>36</v>
      </c>
      <c r="G52" s="30">
        <f>VLOOKUP(C52,'[1]Balance Sheet Rec'!$A:$W,17,FALSE)</f>
        <v>123189.02</v>
      </c>
      <c r="H52" s="30">
        <v>0</v>
      </c>
      <c r="I52" s="30">
        <v>0</v>
      </c>
      <c r="J52" s="30">
        <v>3609.17</v>
      </c>
      <c r="K52" s="30">
        <v>0</v>
      </c>
      <c r="L52" s="30">
        <f t="shared" si="1"/>
        <v>126798.19</v>
      </c>
    </row>
    <row r="53" spans="1:12" x14ac:dyDescent="0.2">
      <c r="A53" s="20" t="s">
        <v>166</v>
      </c>
      <c r="B53" s="16">
        <v>3072154</v>
      </c>
      <c r="C53" s="17" t="s">
        <v>164</v>
      </c>
      <c r="D53" s="18" t="s">
        <v>165</v>
      </c>
      <c r="E53" s="19">
        <v>170643</v>
      </c>
      <c r="F53" s="19" t="s">
        <v>36</v>
      </c>
      <c r="G53" s="30">
        <f>VLOOKUP(C53,'[1]Balance Sheet Rec'!$A:$W,17,FALSE)</f>
        <v>66230.22</v>
      </c>
      <c r="H53" s="30">
        <v>0</v>
      </c>
      <c r="I53" s="30">
        <v>0</v>
      </c>
      <c r="J53" s="30">
        <v>0</v>
      </c>
      <c r="K53" s="30">
        <v>0</v>
      </c>
      <c r="L53" s="30">
        <f t="shared" si="1"/>
        <v>66230.22</v>
      </c>
    </row>
    <row r="54" spans="1:12" x14ac:dyDescent="0.2">
      <c r="A54" s="20" t="s">
        <v>169</v>
      </c>
      <c r="B54" s="16">
        <v>3073505</v>
      </c>
      <c r="C54" s="17" t="s">
        <v>167</v>
      </c>
      <c r="D54" s="18" t="s">
        <v>168</v>
      </c>
      <c r="E54" s="19">
        <v>170644</v>
      </c>
      <c r="F54" s="19" t="s">
        <v>36</v>
      </c>
      <c r="G54" s="30">
        <f>VLOOKUP(C54,'[1]Balance Sheet Rec'!$A:$W,17,FALSE)</f>
        <v>183159.1</v>
      </c>
      <c r="H54" s="30">
        <v>0</v>
      </c>
      <c r="I54" s="30">
        <v>0</v>
      </c>
      <c r="J54" s="30">
        <v>0</v>
      </c>
      <c r="K54" s="30">
        <v>0</v>
      </c>
      <c r="L54" s="30">
        <f t="shared" si="1"/>
        <v>183159.1</v>
      </c>
    </row>
    <row r="55" spans="1:12" x14ac:dyDescent="0.2">
      <c r="A55" s="20" t="s">
        <v>172</v>
      </c>
      <c r="B55" s="16">
        <v>3073506</v>
      </c>
      <c r="C55" s="17" t="s">
        <v>170</v>
      </c>
      <c r="D55" s="18" t="s">
        <v>171</v>
      </c>
      <c r="E55" s="19">
        <v>170645</v>
      </c>
      <c r="F55" s="19" t="s">
        <v>36</v>
      </c>
      <c r="G55" s="30">
        <f>VLOOKUP(C55,'[1]Balance Sheet Rec'!$A:$W,17,FALSE)</f>
        <v>287953.69</v>
      </c>
      <c r="H55" s="30">
        <v>0</v>
      </c>
      <c r="I55" s="30">
        <v>0</v>
      </c>
      <c r="J55" s="30">
        <v>7037.45</v>
      </c>
      <c r="K55" s="30">
        <v>0</v>
      </c>
      <c r="L55" s="30">
        <f t="shared" si="1"/>
        <v>294991.14</v>
      </c>
    </row>
    <row r="56" spans="1:12" x14ac:dyDescent="0.2">
      <c r="A56" s="20" t="s">
        <v>175</v>
      </c>
      <c r="B56" s="16">
        <v>3073504</v>
      </c>
      <c r="C56" s="17" t="s">
        <v>173</v>
      </c>
      <c r="D56" s="18" t="s">
        <v>174</v>
      </c>
      <c r="E56" s="19">
        <v>170646</v>
      </c>
      <c r="F56" s="19" t="s">
        <v>36</v>
      </c>
      <c r="G56" s="30">
        <f>VLOOKUP(C56,'[1]Balance Sheet Rec'!$A:$W,17,FALSE)</f>
        <v>219092.51</v>
      </c>
      <c r="H56" s="30">
        <v>0</v>
      </c>
      <c r="I56" s="30">
        <v>0</v>
      </c>
      <c r="J56" s="30">
        <v>0</v>
      </c>
      <c r="K56" s="30">
        <v>0</v>
      </c>
      <c r="L56" s="30">
        <f t="shared" si="1"/>
        <v>219092.51</v>
      </c>
    </row>
    <row r="57" spans="1:12" x14ac:dyDescent="0.2">
      <c r="A57" s="20" t="s">
        <v>178</v>
      </c>
      <c r="B57" s="16">
        <v>3072058</v>
      </c>
      <c r="C57" s="17" t="s">
        <v>176</v>
      </c>
      <c r="D57" s="18" t="s">
        <v>177</v>
      </c>
      <c r="E57" s="19">
        <v>170647</v>
      </c>
      <c r="F57" s="19" t="s">
        <v>36</v>
      </c>
      <c r="G57" s="30">
        <f>VLOOKUP(C57,'[1]Balance Sheet Rec'!$A:$W,17,FALSE)</f>
        <v>1810.44</v>
      </c>
      <c r="H57" s="30">
        <v>-1404.62</v>
      </c>
      <c r="I57" s="30">
        <v>0</v>
      </c>
      <c r="J57" s="30">
        <v>0</v>
      </c>
      <c r="K57" s="30">
        <v>0</v>
      </c>
      <c r="L57" s="30">
        <f t="shared" si="1"/>
        <v>405.82000000000016</v>
      </c>
    </row>
    <row r="58" spans="1:12" x14ac:dyDescent="0.2">
      <c r="A58" s="20" t="s">
        <v>181</v>
      </c>
      <c r="B58" s="16">
        <v>3073507</v>
      </c>
      <c r="C58" s="17" t="s">
        <v>179</v>
      </c>
      <c r="D58" s="18" t="s">
        <v>180</v>
      </c>
      <c r="E58" s="19">
        <v>170648</v>
      </c>
      <c r="F58" s="19" t="s">
        <v>36</v>
      </c>
      <c r="G58" s="30">
        <f>VLOOKUP(C58,'[1]Balance Sheet Rec'!$A:$W,17,FALSE)</f>
        <v>385090.34</v>
      </c>
      <c r="H58" s="30">
        <v>92.5</v>
      </c>
      <c r="I58" s="30">
        <v>0</v>
      </c>
      <c r="J58" s="30">
        <v>0</v>
      </c>
      <c r="K58" s="30">
        <v>0</v>
      </c>
      <c r="L58" s="30">
        <f t="shared" si="1"/>
        <v>385182.84</v>
      </c>
    </row>
    <row r="59" spans="1:12" x14ac:dyDescent="0.2">
      <c r="A59" s="20" t="s">
        <v>184</v>
      </c>
      <c r="B59" s="16">
        <v>3072059</v>
      </c>
      <c r="C59" s="17" t="s">
        <v>182</v>
      </c>
      <c r="D59" s="18" t="s">
        <v>183</v>
      </c>
      <c r="E59" s="19">
        <v>170649</v>
      </c>
      <c r="F59" s="19" t="s">
        <v>36</v>
      </c>
      <c r="G59" s="30">
        <f>VLOOKUP(C59,'[1]Balance Sheet Rec'!$A:$W,17,FALSE)</f>
        <v>76815.42</v>
      </c>
      <c r="H59" s="30">
        <v>-10672.75</v>
      </c>
      <c r="I59" s="30">
        <v>0</v>
      </c>
      <c r="J59" s="30">
        <v>0</v>
      </c>
      <c r="K59" s="30">
        <v>522</v>
      </c>
      <c r="L59" s="30">
        <f t="shared" si="1"/>
        <v>66664.67</v>
      </c>
    </row>
    <row r="60" spans="1:12" x14ac:dyDescent="0.2">
      <c r="A60" s="20" t="s">
        <v>187</v>
      </c>
      <c r="B60" s="16">
        <v>3073508</v>
      </c>
      <c r="C60" s="17" t="s">
        <v>185</v>
      </c>
      <c r="D60" s="18" t="s">
        <v>186</v>
      </c>
      <c r="E60" s="19">
        <v>170650</v>
      </c>
      <c r="F60" s="19" t="s">
        <v>36</v>
      </c>
      <c r="G60" s="30">
        <f>VLOOKUP(C60,'[1]Balance Sheet Rec'!$A:$W,17,FALSE)</f>
        <v>300567.34000000003</v>
      </c>
      <c r="H60" s="30">
        <v>-2177.96</v>
      </c>
      <c r="I60" s="30">
        <v>0</v>
      </c>
      <c r="J60" s="30">
        <v>0</v>
      </c>
      <c r="K60" s="30">
        <v>0</v>
      </c>
      <c r="L60" s="30">
        <f t="shared" si="1"/>
        <v>298389.38</v>
      </c>
    </row>
    <row r="61" spans="1:12" x14ac:dyDescent="0.2">
      <c r="A61" s="20" t="s">
        <v>190</v>
      </c>
      <c r="B61" s="16">
        <v>3073509</v>
      </c>
      <c r="C61" s="17" t="s">
        <v>188</v>
      </c>
      <c r="D61" s="18" t="s">
        <v>189</v>
      </c>
      <c r="E61" s="19">
        <v>170652</v>
      </c>
      <c r="F61" s="19" t="s">
        <v>36</v>
      </c>
      <c r="G61" s="30">
        <f>VLOOKUP(C61,'[1]Balance Sheet Rec'!$A:$W,17,FALSE)</f>
        <v>444157.71</v>
      </c>
      <c r="H61" s="30">
        <v>0</v>
      </c>
      <c r="I61" s="30">
        <v>0</v>
      </c>
      <c r="J61" s="30">
        <v>0</v>
      </c>
      <c r="K61" s="30">
        <v>0</v>
      </c>
      <c r="L61" s="30">
        <f t="shared" si="1"/>
        <v>444157.71</v>
      </c>
    </row>
    <row r="62" spans="1:12" x14ac:dyDescent="0.2">
      <c r="A62" s="20" t="s">
        <v>193</v>
      </c>
      <c r="B62" s="16">
        <v>3072177</v>
      </c>
      <c r="C62" s="17" t="s">
        <v>191</v>
      </c>
      <c r="D62" s="18" t="s">
        <v>192</v>
      </c>
      <c r="E62" s="19">
        <v>170653</v>
      </c>
      <c r="F62" s="19" t="s">
        <v>36</v>
      </c>
      <c r="G62" s="30">
        <f>VLOOKUP(C62,'[1]Balance Sheet Rec'!$A:$W,17,FALSE)</f>
        <v>322831.32</v>
      </c>
      <c r="H62" s="30">
        <v>-13223.71</v>
      </c>
      <c r="I62" s="30">
        <v>0</v>
      </c>
      <c r="J62" s="30">
        <v>0</v>
      </c>
      <c r="K62" s="30">
        <v>0</v>
      </c>
      <c r="L62" s="30">
        <f t="shared" si="1"/>
        <v>309607.61</v>
      </c>
    </row>
    <row r="63" spans="1:12" x14ac:dyDescent="0.2">
      <c r="A63" s="20" t="s">
        <v>196</v>
      </c>
      <c r="B63" s="16">
        <v>3074603</v>
      </c>
      <c r="C63" s="17" t="s">
        <v>194</v>
      </c>
      <c r="D63" s="18" t="s">
        <v>195</v>
      </c>
      <c r="E63" s="19">
        <v>170702</v>
      </c>
      <c r="F63" s="19" t="s">
        <v>36</v>
      </c>
      <c r="G63" s="30">
        <f>VLOOKUP(C63,'[1]Balance Sheet Rec'!$A:$W,17,FALSE)</f>
        <v>1103694.8899999999</v>
      </c>
      <c r="H63" s="30">
        <v>23.2</v>
      </c>
      <c r="I63" s="30">
        <v>0</v>
      </c>
      <c r="J63" s="30">
        <v>588.16999999999996</v>
      </c>
      <c r="K63" s="30">
        <v>29465.56</v>
      </c>
      <c r="L63" s="30">
        <f t="shared" si="1"/>
        <v>1133771.8199999998</v>
      </c>
    </row>
    <row r="64" spans="1:12" x14ac:dyDescent="0.2">
      <c r="A64" s="20" t="s">
        <v>199</v>
      </c>
      <c r="B64" s="16">
        <v>3072181</v>
      </c>
      <c r="C64" s="17" t="s">
        <v>197</v>
      </c>
      <c r="D64" s="18" t="s">
        <v>198</v>
      </c>
      <c r="E64" s="19">
        <v>170654</v>
      </c>
      <c r="F64" s="19" t="s">
        <v>36</v>
      </c>
      <c r="G64" s="30">
        <f>VLOOKUP(C64,'[1]Balance Sheet Rec'!$A:$W,17,FALSE)</f>
        <v>72000.03</v>
      </c>
      <c r="H64" s="30">
        <v>0</v>
      </c>
      <c r="I64" s="30">
        <v>0</v>
      </c>
      <c r="J64" s="30">
        <v>0</v>
      </c>
      <c r="K64" s="30">
        <v>9651.84</v>
      </c>
      <c r="L64" s="30">
        <f t="shared" si="1"/>
        <v>81651.87</v>
      </c>
    </row>
    <row r="65" spans="1:12" x14ac:dyDescent="0.2">
      <c r="A65" s="20" t="s">
        <v>202</v>
      </c>
      <c r="B65" s="16">
        <v>3072183</v>
      </c>
      <c r="C65" s="17" t="s">
        <v>200</v>
      </c>
      <c r="D65" s="18" t="s">
        <v>201</v>
      </c>
      <c r="E65" s="19">
        <v>170655</v>
      </c>
      <c r="F65" s="19" t="s">
        <v>36</v>
      </c>
      <c r="G65" s="30">
        <f>VLOOKUP(C65,'[1]Balance Sheet Rec'!$A:$W,17,FALSE)</f>
        <v>218356.24</v>
      </c>
      <c r="H65" s="30">
        <v>0</v>
      </c>
      <c r="I65" s="30">
        <v>0</v>
      </c>
      <c r="J65" s="30">
        <v>0</v>
      </c>
      <c r="K65" s="30">
        <v>0</v>
      </c>
      <c r="L65" s="30">
        <f t="shared" si="1"/>
        <v>218356.24</v>
      </c>
    </row>
    <row r="66" spans="1:12" x14ac:dyDescent="0.2">
      <c r="A66" s="20" t="s">
        <v>205</v>
      </c>
      <c r="B66" s="16">
        <v>3072186</v>
      </c>
      <c r="C66" s="17" t="s">
        <v>203</v>
      </c>
      <c r="D66" s="18" t="s">
        <v>204</v>
      </c>
      <c r="E66" s="19">
        <v>170656</v>
      </c>
      <c r="F66" s="19" t="s">
        <v>36</v>
      </c>
      <c r="G66" s="30">
        <f>VLOOKUP(C66,'[1]Balance Sheet Rec'!$A:$W,17,FALSE)</f>
        <v>734101.04</v>
      </c>
      <c r="H66" s="30">
        <v>0</v>
      </c>
      <c r="I66" s="30">
        <v>0</v>
      </c>
      <c r="J66" s="30">
        <v>0</v>
      </c>
      <c r="K66" s="30">
        <v>0</v>
      </c>
      <c r="L66" s="30">
        <f t="shared" si="1"/>
        <v>734101.04</v>
      </c>
    </row>
    <row r="67" spans="1:12" x14ac:dyDescent="0.2">
      <c r="A67" s="20" t="s">
        <v>208</v>
      </c>
      <c r="B67" s="16">
        <v>3072178</v>
      </c>
      <c r="C67" s="17" t="s">
        <v>206</v>
      </c>
      <c r="D67" s="18" t="s">
        <v>207</v>
      </c>
      <c r="E67" s="19">
        <v>170657</v>
      </c>
      <c r="F67" s="19" t="s">
        <v>36</v>
      </c>
      <c r="G67" s="30">
        <f>VLOOKUP(C67,'[1]Balance Sheet Rec'!$A:$W,17,FALSE)</f>
        <v>186511.95</v>
      </c>
      <c r="H67" s="30">
        <v>0</v>
      </c>
      <c r="I67" s="30">
        <v>0</v>
      </c>
      <c r="J67" s="30">
        <v>0</v>
      </c>
      <c r="K67" s="30">
        <v>0</v>
      </c>
      <c r="L67" s="30">
        <f t="shared" si="1"/>
        <v>186511.95</v>
      </c>
    </row>
    <row r="68" spans="1:12" x14ac:dyDescent="0.2">
      <c r="A68" s="20" t="s">
        <v>211</v>
      </c>
      <c r="B68" s="16">
        <v>3072071</v>
      </c>
      <c r="C68" s="17" t="s">
        <v>209</v>
      </c>
      <c r="D68" s="18" t="s">
        <v>210</v>
      </c>
      <c r="E68" s="19">
        <v>170658</v>
      </c>
      <c r="F68" s="19" t="s">
        <v>36</v>
      </c>
      <c r="G68" s="30">
        <f>VLOOKUP(C68,'[1]Balance Sheet Rec'!$A:$W,17,FALSE)</f>
        <v>649802.26</v>
      </c>
      <c r="H68" s="30">
        <v>740.01</v>
      </c>
      <c r="I68" s="30">
        <v>0</v>
      </c>
      <c r="J68" s="30">
        <v>0</v>
      </c>
      <c r="K68" s="30">
        <v>0</v>
      </c>
      <c r="L68" s="30">
        <f t="shared" si="1"/>
        <v>650542.27</v>
      </c>
    </row>
    <row r="69" spans="1:12" x14ac:dyDescent="0.2">
      <c r="A69" s="20" t="s">
        <v>214</v>
      </c>
      <c r="B69" s="16">
        <v>3072067</v>
      </c>
      <c r="C69" s="17" t="s">
        <v>212</v>
      </c>
      <c r="D69" s="18" t="s">
        <v>213</v>
      </c>
      <c r="E69" s="19">
        <v>170659</v>
      </c>
      <c r="F69" s="19" t="s">
        <v>36</v>
      </c>
      <c r="G69" s="30">
        <f>VLOOKUP(C69,'[1]Balance Sheet Rec'!$A:$W,17,FALSE)</f>
        <v>313506.59999999998</v>
      </c>
      <c r="H69" s="30">
        <v>0</v>
      </c>
      <c r="I69" s="30">
        <v>0</v>
      </c>
      <c r="J69" s="30">
        <v>0</v>
      </c>
      <c r="K69" s="30">
        <v>0</v>
      </c>
      <c r="L69" s="30">
        <f t="shared" si="1"/>
        <v>313506.59999999998</v>
      </c>
    </row>
    <row r="70" spans="1:12" x14ac:dyDescent="0.2">
      <c r="A70" s="20" t="s">
        <v>217</v>
      </c>
      <c r="B70" s="16">
        <v>3072172</v>
      </c>
      <c r="C70" s="17" t="s">
        <v>215</v>
      </c>
      <c r="D70" s="18" t="s">
        <v>216</v>
      </c>
      <c r="E70" s="19">
        <v>170660</v>
      </c>
      <c r="F70" s="19" t="s">
        <v>36</v>
      </c>
      <c r="G70" s="30">
        <f>VLOOKUP(C70,'[1]Balance Sheet Rec'!$A:$W,17,FALSE)</f>
        <v>726838.18</v>
      </c>
      <c r="H70" s="30">
        <v>0</v>
      </c>
      <c r="I70" s="30">
        <v>0</v>
      </c>
      <c r="J70" s="30">
        <v>0</v>
      </c>
      <c r="K70" s="30">
        <v>0</v>
      </c>
      <c r="L70" s="30">
        <f t="shared" ref="L70:L83" si="2">SUM(G70:K70)</f>
        <v>726838.18</v>
      </c>
    </row>
    <row r="71" spans="1:12" x14ac:dyDescent="0.2">
      <c r="A71" s="20" t="s">
        <v>220</v>
      </c>
      <c r="B71" s="16">
        <v>3072179</v>
      </c>
      <c r="C71" s="17" t="s">
        <v>218</v>
      </c>
      <c r="D71" s="18" t="s">
        <v>219</v>
      </c>
      <c r="E71" s="19">
        <v>170661</v>
      </c>
      <c r="F71" s="19" t="s">
        <v>36</v>
      </c>
      <c r="G71" s="30">
        <f>VLOOKUP(C71,'[1]Balance Sheet Rec'!$A:$W,17,FALSE)</f>
        <v>132848.91</v>
      </c>
      <c r="H71" s="30">
        <v>0</v>
      </c>
      <c r="I71" s="30">
        <v>0</v>
      </c>
      <c r="J71" s="30">
        <v>0</v>
      </c>
      <c r="K71" s="30">
        <v>0</v>
      </c>
      <c r="L71" s="30">
        <f t="shared" si="2"/>
        <v>132848.91</v>
      </c>
    </row>
    <row r="72" spans="1:12" x14ac:dyDescent="0.2">
      <c r="A72" s="20" t="s">
        <v>223</v>
      </c>
      <c r="B72" s="16">
        <v>3075201</v>
      </c>
      <c r="C72" s="17" t="s">
        <v>221</v>
      </c>
      <c r="D72" s="18" t="s">
        <v>222</v>
      </c>
      <c r="E72" s="19">
        <v>170664</v>
      </c>
      <c r="F72" s="19" t="s">
        <v>36</v>
      </c>
      <c r="G72" s="30">
        <f>VLOOKUP(C72,'[1]Balance Sheet Rec'!$A:$W,17,FALSE)</f>
        <v>85877.23</v>
      </c>
      <c r="H72" s="30">
        <v>-1022.52</v>
      </c>
      <c r="I72" s="30">
        <v>-12198.91</v>
      </c>
      <c r="J72" s="30">
        <v>91391.82</v>
      </c>
      <c r="K72" s="30">
        <v>0</v>
      </c>
      <c r="L72" s="30">
        <f t="shared" si="2"/>
        <v>164047.62</v>
      </c>
    </row>
    <row r="73" spans="1:12" x14ac:dyDescent="0.2">
      <c r="A73" s="20" t="s">
        <v>227</v>
      </c>
      <c r="B73" s="16">
        <v>3075400</v>
      </c>
      <c r="C73" s="17" t="s">
        <v>225</v>
      </c>
      <c r="D73" s="18" t="s">
        <v>226</v>
      </c>
      <c r="E73" s="19">
        <v>170709</v>
      </c>
      <c r="F73" s="19" t="s">
        <v>224</v>
      </c>
      <c r="G73" s="30">
        <f>VLOOKUP(C73,'[1]Balance Sheet Rec'!$A:$W,17,FALSE)</f>
        <v>814023.66</v>
      </c>
      <c r="H73" s="30">
        <v>-121134.67</v>
      </c>
      <c r="I73" s="30">
        <v>0</v>
      </c>
      <c r="J73" s="30">
        <v>-287925.67</v>
      </c>
      <c r="K73" s="30">
        <v>90659.520000000004</v>
      </c>
      <c r="L73" s="30">
        <f t="shared" si="2"/>
        <v>495622.84</v>
      </c>
    </row>
    <row r="74" spans="1:12" x14ac:dyDescent="0.2">
      <c r="A74" s="20" t="s">
        <v>230</v>
      </c>
      <c r="B74" s="16">
        <v>3074036</v>
      </c>
      <c r="C74" s="17" t="s">
        <v>228</v>
      </c>
      <c r="D74" s="18" t="s">
        <v>229</v>
      </c>
      <c r="E74" s="19">
        <v>170704</v>
      </c>
      <c r="F74" s="19" t="s">
        <v>224</v>
      </c>
      <c r="G74" s="30">
        <f>VLOOKUP(C74,'[1]Balance Sheet Rec'!$A:$W,17,FALSE)</f>
        <v>1547315.56</v>
      </c>
      <c r="H74" s="30">
        <v>-93656.53</v>
      </c>
      <c r="I74" s="30">
        <v>0</v>
      </c>
      <c r="J74" s="30">
        <v>0</v>
      </c>
      <c r="K74" s="30">
        <v>10364.299999999999</v>
      </c>
      <c r="L74" s="30">
        <f t="shared" si="2"/>
        <v>1464023.33</v>
      </c>
    </row>
    <row r="75" spans="1:12" x14ac:dyDescent="0.2">
      <c r="A75" s="20" t="s">
        <v>233</v>
      </c>
      <c r="B75" s="16">
        <v>3075401</v>
      </c>
      <c r="C75" s="17" t="s">
        <v>231</v>
      </c>
      <c r="D75" s="18" t="s">
        <v>232</v>
      </c>
      <c r="E75" s="19">
        <v>170712</v>
      </c>
      <c r="F75" s="19" t="s">
        <v>224</v>
      </c>
      <c r="G75" s="30">
        <f>VLOOKUP(C75,'[1]Balance Sheet Rec'!$A:$W,17,FALSE)</f>
        <v>2260442.36</v>
      </c>
      <c r="H75" s="30">
        <v>-13055.34</v>
      </c>
      <c r="I75" s="30">
        <v>-122544.54</v>
      </c>
      <c r="J75" s="30">
        <v>-876034.60000000009</v>
      </c>
      <c r="K75" s="30">
        <v>32658.93</v>
      </c>
      <c r="L75" s="30">
        <f t="shared" si="2"/>
        <v>1281466.8099999998</v>
      </c>
    </row>
    <row r="76" spans="1:12" x14ac:dyDescent="0.2">
      <c r="A76" s="20" t="s">
        <v>236</v>
      </c>
      <c r="B76" s="16">
        <v>3075404</v>
      </c>
      <c r="C76" s="17" t="s">
        <v>234</v>
      </c>
      <c r="D76" s="18" t="s">
        <v>235</v>
      </c>
      <c r="E76" s="19">
        <v>170713</v>
      </c>
      <c r="F76" s="19" t="s">
        <v>224</v>
      </c>
      <c r="G76" s="30">
        <f>VLOOKUP(C76,'[1]Balance Sheet Rec'!$A:$W,17,FALSE)</f>
        <v>54353.17</v>
      </c>
      <c r="H76" s="30">
        <v>-77695.8</v>
      </c>
      <c r="I76" s="30">
        <v>0</v>
      </c>
      <c r="J76" s="30">
        <v>-275641.49</v>
      </c>
      <c r="K76" s="30">
        <v>51669.39</v>
      </c>
      <c r="L76" s="30">
        <f t="shared" si="2"/>
        <v>-247314.72999999998</v>
      </c>
    </row>
    <row r="77" spans="1:12" x14ac:dyDescent="0.2">
      <c r="A77" s="20" t="s">
        <v>239</v>
      </c>
      <c r="B77" s="16">
        <v>3074020</v>
      </c>
      <c r="C77" s="17" t="s">
        <v>237</v>
      </c>
      <c r="D77" s="18" t="s">
        <v>238</v>
      </c>
      <c r="E77" s="19">
        <v>170707</v>
      </c>
      <c r="F77" s="19" t="s">
        <v>224</v>
      </c>
      <c r="G77" s="30">
        <f>VLOOKUP(C77,'[1]Balance Sheet Rec'!$A:$W,17,FALSE)</f>
        <v>1121549.21</v>
      </c>
      <c r="H77" s="30">
        <v>-88125.51</v>
      </c>
      <c r="I77" s="30">
        <v>0</v>
      </c>
      <c r="J77" s="30">
        <v>0</v>
      </c>
      <c r="K77" s="30">
        <v>-806</v>
      </c>
      <c r="L77" s="30">
        <f t="shared" si="2"/>
        <v>1032617.7</v>
      </c>
    </row>
    <row r="78" spans="1:12" x14ac:dyDescent="0.2">
      <c r="A78" s="20" t="s">
        <v>243</v>
      </c>
      <c r="B78" s="16">
        <v>3077005</v>
      </c>
      <c r="C78" s="17" t="s">
        <v>240</v>
      </c>
      <c r="D78" s="18" t="s">
        <v>241</v>
      </c>
      <c r="E78" s="19">
        <v>174001</v>
      </c>
      <c r="F78" s="19" t="s">
        <v>242</v>
      </c>
      <c r="G78" s="30">
        <f>VLOOKUP(C78,'[1]Balance Sheet Rec'!$A:$W,17,FALSE)</f>
        <v>991478.77</v>
      </c>
      <c r="H78" s="30">
        <v>0</v>
      </c>
      <c r="I78" s="30">
        <v>0</v>
      </c>
      <c r="J78" s="30">
        <v>0</v>
      </c>
      <c r="K78" s="30">
        <v>0</v>
      </c>
      <c r="L78" s="30">
        <f t="shared" si="2"/>
        <v>991478.77</v>
      </c>
    </row>
    <row r="79" spans="1:12" x14ac:dyDescent="0.2">
      <c r="A79" s="20" t="s">
        <v>246</v>
      </c>
      <c r="B79" s="16">
        <v>3077007</v>
      </c>
      <c r="C79" s="17" t="s">
        <v>244</v>
      </c>
      <c r="D79" s="18" t="s">
        <v>245</v>
      </c>
      <c r="E79" s="19">
        <v>174002</v>
      </c>
      <c r="F79" s="19" t="s">
        <v>242</v>
      </c>
      <c r="G79" s="30">
        <f>VLOOKUP(C79,'[1]Balance Sheet Rec'!$A:$W,17,FALSE)</f>
        <v>672245.26</v>
      </c>
      <c r="H79" s="30">
        <v>0</v>
      </c>
      <c r="I79" s="30">
        <v>0</v>
      </c>
      <c r="J79" s="30">
        <v>0</v>
      </c>
      <c r="K79" s="30">
        <v>19749.59</v>
      </c>
      <c r="L79" s="30">
        <f t="shared" si="2"/>
        <v>691994.85</v>
      </c>
    </row>
    <row r="80" spans="1:12" x14ac:dyDescent="0.2">
      <c r="A80" s="20" t="s">
        <v>249</v>
      </c>
      <c r="B80" s="16">
        <v>3077012</v>
      </c>
      <c r="C80" s="17" t="s">
        <v>247</v>
      </c>
      <c r="D80" s="18" t="s">
        <v>248</v>
      </c>
      <c r="E80" s="19">
        <v>174004</v>
      </c>
      <c r="F80" s="19" t="s">
        <v>242</v>
      </c>
      <c r="G80" s="30">
        <f>VLOOKUP(C80,'[1]Balance Sheet Rec'!$A:$W,17,FALSE)</f>
        <v>765606.56</v>
      </c>
      <c r="H80" s="30">
        <v>60</v>
      </c>
      <c r="I80" s="30">
        <v>0</v>
      </c>
      <c r="J80" s="30">
        <v>0</v>
      </c>
      <c r="K80" s="30">
        <v>0</v>
      </c>
      <c r="L80" s="30">
        <f t="shared" si="2"/>
        <v>765666.56</v>
      </c>
    </row>
    <row r="81" spans="1:12" x14ac:dyDescent="0.2">
      <c r="A81" s="20" t="s">
        <v>252</v>
      </c>
      <c r="B81" s="16">
        <v>3077010</v>
      </c>
      <c r="C81" s="17" t="s">
        <v>250</v>
      </c>
      <c r="D81" s="18" t="s">
        <v>251</v>
      </c>
      <c r="E81" s="19">
        <v>174005</v>
      </c>
      <c r="F81" s="19" t="s">
        <v>242</v>
      </c>
      <c r="G81" s="30">
        <f>VLOOKUP(C81,'[1]Balance Sheet Rec'!$A:$W,17,FALSE)</f>
        <v>-96418.22</v>
      </c>
      <c r="H81" s="30">
        <v>-284.39999999999998</v>
      </c>
      <c r="I81" s="30">
        <v>0</v>
      </c>
      <c r="J81" s="30">
        <v>0</v>
      </c>
      <c r="K81" s="30">
        <v>24026.25</v>
      </c>
      <c r="L81" s="30">
        <f t="shared" si="2"/>
        <v>-72676.37</v>
      </c>
    </row>
    <row r="82" spans="1:12" x14ac:dyDescent="0.2">
      <c r="A82" s="20" t="s">
        <v>255</v>
      </c>
      <c r="B82" s="16">
        <v>3077013</v>
      </c>
      <c r="C82" s="17" t="s">
        <v>253</v>
      </c>
      <c r="D82" s="18" t="s">
        <v>254</v>
      </c>
      <c r="E82" s="19">
        <v>174007</v>
      </c>
      <c r="F82" s="19" t="s">
        <v>242</v>
      </c>
      <c r="G82" s="30">
        <f>VLOOKUP(C82,'[1]Balance Sheet Rec'!$A:$W,17,FALSE)</f>
        <v>283741.45</v>
      </c>
      <c r="H82" s="30">
        <v>2715.31</v>
      </c>
      <c r="I82" s="30">
        <v>0</v>
      </c>
      <c r="J82" s="30">
        <v>0</v>
      </c>
      <c r="K82" s="30">
        <v>0</v>
      </c>
      <c r="L82" s="30">
        <f t="shared" si="2"/>
        <v>286456.76</v>
      </c>
    </row>
    <row r="83" spans="1:12" ht="15" thickBot="1" x14ac:dyDescent="0.25">
      <c r="A83" s="20" t="s">
        <v>258</v>
      </c>
      <c r="B83" s="16">
        <v>3077014</v>
      </c>
      <c r="C83" s="17" t="s">
        <v>256</v>
      </c>
      <c r="D83" s="18" t="s">
        <v>257</v>
      </c>
      <c r="E83" s="19">
        <v>174006</v>
      </c>
      <c r="F83" s="19" t="s">
        <v>242</v>
      </c>
      <c r="G83" s="30">
        <f>VLOOKUP(C83,'[1]Balance Sheet Rec'!$A:$W,17,FALSE)</f>
        <v>634392.06000000006</v>
      </c>
      <c r="H83" s="30">
        <v>-101743.19</v>
      </c>
      <c r="I83" s="30">
        <v>0</v>
      </c>
      <c r="J83" s="30">
        <v>-55133.49</v>
      </c>
      <c r="K83" s="30">
        <v>0</v>
      </c>
      <c r="L83" s="30">
        <f t="shared" si="2"/>
        <v>477515.38000000012</v>
      </c>
    </row>
    <row r="84" spans="1:12" ht="15" thickBot="1" x14ac:dyDescent="0.25">
      <c r="A84" s="25" t="s">
        <v>260</v>
      </c>
      <c r="B84" s="21"/>
      <c r="C84" s="22"/>
      <c r="D84" s="23">
        <f>COUNTIF($F$4:$F$83,F84)</f>
        <v>4</v>
      </c>
      <c r="E84" s="23"/>
      <c r="F84" s="24" t="s">
        <v>259</v>
      </c>
      <c r="G84" s="47">
        <f t="shared" ref="G84:L87" si="3">SUMIF($F$4:$F$83,$F84,G$4:G$83)</f>
        <v>1735074.3099999998</v>
      </c>
      <c r="H84" s="47">
        <f t="shared" si="3"/>
        <v>-786.47</v>
      </c>
      <c r="I84" s="47">
        <f t="shared" si="3"/>
        <v>0</v>
      </c>
      <c r="J84" s="47">
        <f t="shared" si="3"/>
        <v>0</v>
      </c>
      <c r="K84" s="47">
        <f t="shared" si="3"/>
        <v>0</v>
      </c>
      <c r="L84" s="47">
        <f t="shared" si="3"/>
        <v>1734287.8399999999</v>
      </c>
    </row>
    <row r="85" spans="1:12" ht="15" thickBot="1" x14ac:dyDescent="0.25">
      <c r="A85" s="25" t="s">
        <v>260</v>
      </c>
      <c r="B85" s="21"/>
      <c r="C85" s="22"/>
      <c r="D85" s="23">
        <f>COUNTIF($F$4:$F$83,F85)</f>
        <v>63</v>
      </c>
      <c r="E85" s="23"/>
      <c r="F85" s="24" t="s">
        <v>261</v>
      </c>
      <c r="G85" s="47">
        <f t="shared" si="3"/>
        <v>22110009.370000005</v>
      </c>
      <c r="H85" s="47">
        <f t="shared" si="3"/>
        <v>-209929.30999999997</v>
      </c>
      <c r="I85" s="47">
        <f t="shared" si="3"/>
        <v>-12198.91</v>
      </c>
      <c r="J85" s="47">
        <f t="shared" si="3"/>
        <v>-540201.44999999995</v>
      </c>
      <c r="K85" s="47">
        <f t="shared" si="3"/>
        <v>184552.09</v>
      </c>
      <c r="L85" s="47">
        <f t="shared" si="3"/>
        <v>21532231.790000003</v>
      </c>
    </row>
    <row r="86" spans="1:12" ht="15" thickBot="1" x14ac:dyDescent="0.25">
      <c r="A86" s="25" t="s">
        <v>260</v>
      </c>
      <c r="B86" s="21"/>
      <c r="C86" s="22"/>
      <c r="D86" s="23">
        <f>COUNTIF($F$4:$F$83,F86)</f>
        <v>5</v>
      </c>
      <c r="E86" s="23"/>
      <c r="F86" s="24" t="s">
        <v>262</v>
      </c>
      <c r="G86" s="47">
        <f t="shared" si="3"/>
        <v>5797683.96</v>
      </c>
      <c r="H86" s="47">
        <f t="shared" si="3"/>
        <v>-393667.85000000003</v>
      </c>
      <c r="I86" s="47">
        <f t="shared" si="3"/>
        <v>-122544.54</v>
      </c>
      <c r="J86" s="47">
        <f t="shared" si="3"/>
        <v>-1439601.76</v>
      </c>
      <c r="K86" s="47">
        <f t="shared" si="3"/>
        <v>184546.14</v>
      </c>
      <c r="L86" s="47">
        <f t="shared" si="3"/>
        <v>4026415.95</v>
      </c>
    </row>
    <row r="87" spans="1:12" ht="15" thickBot="1" x14ac:dyDescent="0.25">
      <c r="A87" s="25" t="s">
        <v>260</v>
      </c>
      <c r="B87" s="21"/>
      <c r="C87" s="22"/>
      <c r="D87" s="23">
        <f>COUNTIF($F$4:$F$83,F87)</f>
        <v>6</v>
      </c>
      <c r="E87" s="23"/>
      <c r="F87" s="24" t="s">
        <v>263</v>
      </c>
      <c r="G87" s="47">
        <f t="shared" si="3"/>
        <v>3251045.88</v>
      </c>
      <c r="H87" s="47">
        <f t="shared" si="3"/>
        <v>-99252.28</v>
      </c>
      <c r="I87" s="47">
        <f t="shared" si="3"/>
        <v>0</v>
      </c>
      <c r="J87" s="47">
        <f t="shared" si="3"/>
        <v>-55133.49</v>
      </c>
      <c r="K87" s="47">
        <f t="shared" si="3"/>
        <v>43775.839999999997</v>
      </c>
      <c r="L87" s="47">
        <f t="shared" si="3"/>
        <v>3140435.95</v>
      </c>
    </row>
    <row r="88" spans="1:12" ht="15" thickBot="1" x14ac:dyDescent="0.25">
      <c r="A88" s="23" t="s">
        <v>264</v>
      </c>
      <c r="B88" s="21"/>
      <c r="C88" s="22"/>
      <c r="D88" s="23">
        <f>SUM(D84:D87)</f>
        <v>78</v>
      </c>
      <c r="E88" s="23"/>
      <c r="F88" s="23"/>
      <c r="G88" s="47">
        <f t="shared" ref="G88:K88" si="4">SUM(G84:G87)</f>
        <v>32893813.520000003</v>
      </c>
      <c r="H88" s="47">
        <f t="shared" si="4"/>
        <v>-703635.91</v>
      </c>
      <c r="I88" s="47">
        <f t="shared" si="4"/>
        <v>-134743.44999999998</v>
      </c>
      <c r="J88" s="47">
        <f t="shared" si="4"/>
        <v>-2034936.7</v>
      </c>
      <c r="K88" s="47">
        <f t="shared" si="4"/>
        <v>412874.06999999995</v>
      </c>
      <c r="L88" s="47">
        <f t="shared" ref="L88" si="5">SUM(L84:L87)</f>
        <v>30433371.530000001</v>
      </c>
    </row>
    <row r="89" spans="1:12" x14ac:dyDescent="0.2">
      <c r="A89" s="28"/>
      <c r="D89" s="27"/>
      <c r="E89" s="27"/>
      <c r="F89" s="27"/>
    </row>
  </sheetData>
  <sheetProtection password="A8AB" sheet="1" objects="1" scenarios="1"/>
  <autoFilter ref="A4:G88" xr:uid="{00000000-0009-0000-0000-000006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Print reports</vt:lpstr>
      <vt:lpstr>Non-Balanced Returns</vt:lpstr>
      <vt:lpstr>School Return</vt:lpstr>
      <vt:lpstr>Opening Balances</vt:lpstr>
      <vt:lpstr>'School Return'!Print_Area</vt:lpstr>
      <vt:lpstr>School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Kashmira Lad</dc:creator>
  <cp:lastModifiedBy>Suresh De Alwis</cp:lastModifiedBy>
  <cp:lastPrinted>2019-07-05T10:58:26Z</cp:lastPrinted>
  <dcterms:created xsi:type="dcterms:W3CDTF">2018-09-27T15:43:41Z</dcterms:created>
  <dcterms:modified xsi:type="dcterms:W3CDTF">2019-07-11T10:17:56Z</dcterms:modified>
</cp:coreProperties>
</file>