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lbealing-tc.gov.uk\Share\FINANCE_ACCOUNTANCY\3. Childrens &amp; Schools\Schools\5. Schools Accountancy 2020-21\Budget Allocations\"/>
    </mc:Choice>
  </mc:AlternateContent>
  <xr:revisionPtr revIDLastSave="0" documentId="13_ncr:1_{696F3AC6-DE1C-4D09-AA6A-6352A66FC695}" xr6:coauthVersionLast="44" xr6:coauthVersionMax="44" xr10:uidLastSave="{00000000-0000-0000-0000-000000000000}"/>
  <bookViews>
    <workbookView xWindow="-93" yWindow="-93" windowWidth="20186" windowHeight="12920" xr2:uid="{6048A237-F784-45AB-A8E5-E93B9C869EDA}"/>
  </bookViews>
  <sheets>
    <sheet name="School Summary" sheetId="2" r:id="rId1"/>
    <sheet name="All Schools" sheetId="1" r:id="rId2"/>
    <sheet name="De-Delegated Costs" sheetId="3" r:id="rId3"/>
    <sheet name="TPECG" sheetId="4" r:id="rId4"/>
  </sheets>
  <definedNames>
    <definedName name="_xlnm._FilterDatabase" localSheetId="1" hidden="1">'All Schools'!$C$12:$AG$110</definedName>
    <definedName name="_xlnm.Print_Area" localSheetId="0">'School Summary'!$B$1:$T$49</definedName>
    <definedName name="School">'All Schools'!$D$12:$D$110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3" i="2" l="1"/>
  <c r="F44" i="2"/>
  <c r="G44" i="2"/>
  <c r="G45" i="2"/>
  <c r="F46" i="2"/>
  <c r="F47" i="2"/>
  <c r="G85" i="4" l="1"/>
  <c r="AE15" i="1"/>
  <c r="AE16" i="1"/>
  <c r="AE18" i="1"/>
  <c r="AE20" i="1"/>
  <c r="AE21" i="1"/>
  <c r="AE22" i="1"/>
  <c r="AE23" i="1"/>
  <c r="AE25" i="1"/>
  <c r="AE27" i="1"/>
  <c r="AE28" i="1"/>
  <c r="AE29" i="1"/>
  <c r="AE30" i="1"/>
  <c r="AE31" i="1"/>
  <c r="AE32" i="1"/>
  <c r="AE33" i="1"/>
  <c r="AE34" i="1"/>
  <c r="AE35" i="1"/>
  <c r="AE36" i="1"/>
  <c r="AE37" i="1"/>
  <c r="AE38" i="1"/>
  <c r="AE39" i="1"/>
  <c r="AE40" i="1"/>
  <c r="AE41" i="1"/>
  <c r="AE42" i="1"/>
  <c r="AE45" i="1"/>
  <c r="AE46" i="1"/>
  <c r="AE47" i="1"/>
  <c r="AE48" i="1"/>
  <c r="AE49" i="1"/>
  <c r="AE51" i="1"/>
  <c r="AE52" i="1"/>
  <c r="AE53" i="1"/>
  <c r="AE54" i="1"/>
  <c r="AE55" i="1"/>
  <c r="AE56" i="1"/>
  <c r="AE57" i="1"/>
  <c r="AE58" i="1"/>
  <c r="AE59" i="1"/>
  <c r="AE60" i="1"/>
  <c r="AE61" i="1"/>
  <c r="AE62" i="1"/>
  <c r="AE63" i="1"/>
  <c r="AE65" i="1"/>
  <c r="AE66" i="1"/>
  <c r="AE67" i="1"/>
  <c r="AE68" i="1"/>
  <c r="AE69"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9" i="1"/>
  <c r="AE100" i="1"/>
  <c r="AE101" i="1"/>
  <c r="AE102" i="1"/>
  <c r="AE103" i="1"/>
  <c r="AE104" i="1"/>
  <c r="AE105" i="1"/>
  <c r="AE106" i="1"/>
  <c r="AE107" i="1"/>
  <c r="AE108" i="1"/>
  <c r="AE109" i="1"/>
  <c r="AE98" i="1" l="1"/>
  <c r="AE70" i="1"/>
  <c r="AE64" i="1"/>
  <c r="AE50" i="1"/>
  <c r="AE44" i="1"/>
  <c r="AE43" i="1"/>
  <c r="AE26" i="1"/>
  <c r="AE24" i="1"/>
  <c r="AE19" i="1"/>
  <c r="AE17" i="1"/>
  <c r="AE14" i="1"/>
  <c r="AG107" i="1" l="1"/>
  <c r="J107" i="1"/>
  <c r="Z110" i="1" l="1"/>
  <c r="Y110" i="1"/>
  <c r="AA110" i="1"/>
  <c r="W110" i="1" l="1"/>
  <c r="AE13" i="1"/>
  <c r="AD110" i="1"/>
  <c r="AE110" i="1" l="1"/>
  <c r="G40" i="2"/>
  <c r="F40" i="2"/>
  <c r="B3" i="3" l="1"/>
  <c r="C3" i="3" s="1"/>
  <c r="D3" i="3" s="1"/>
  <c r="E3" i="3" s="1"/>
  <c r="F3" i="3" s="1"/>
  <c r="L73" i="3"/>
  <c r="J73" i="3"/>
  <c r="H73" i="3"/>
  <c r="G73" i="3"/>
  <c r="F73" i="3"/>
  <c r="E73" i="3"/>
  <c r="L72" i="3"/>
  <c r="J72" i="3"/>
  <c r="H72" i="3"/>
  <c r="G72" i="3"/>
  <c r="F72" i="3"/>
  <c r="E72" i="3"/>
  <c r="L71" i="3"/>
  <c r="J71" i="3"/>
  <c r="H71" i="3"/>
  <c r="G71" i="3"/>
  <c r="F71" i="3"/>
  <c r="E71" i="3"/>
  <c r="L70" i="3"/>
  <c r="J70" i="3"/>
  <c r="H70" i="3"/>
  <c r="G70" i="3"/>
  <c r="F70" i="3"/>
  <c r="E70" i="3"/>
  <c r="L69" i="3"/>
  <c r="J69" i="3"/>
  <c r="H69" i="3"/>
  <c r="G69" i="3"/>
  <c r="F69" i="3"/>
  <c r="E69" i="3"/>
  <c r="L68" i="3"/>
  <c r="J68" i="3"/>
  <c r="H68" i="3"/>
  <c r="G68" i="3"/>
  <c r="F68" i="3"/>
  <c r="E68" i="3"/>
  <c r="L67" i="3"/>
  <c r="J67" i="3"/>
  <c r="H67" i="3"/>
  <c r="G67" i="3"/>
  <c r="F67" i="3"/>
  <c r="E67" i="3"/>
  <c r="K66" i="3"/>
  <c r="J66" i="3"/>
  <c r="H66" i="3"/>
  <c r="G66" i="3"/>
  <c r="F66" i="3"/>
  <c r="E66" i="3"/>
  <c r="K65" i="3"/>
  <c r="J65" i="3"/>
  <c r="H65" i="3"/>
  <c r="G65" i="3"/>
  <c r="F65" i="3"/>
  <c r="E65" i="3"/>
  <c r="K64" i="3"/>
  <c r="J64" i="3"/>
  <c r="H64" i="3"/>
  <c r="G64" i="3"/>
  <c r="F64" i="3"/>
  <c r="E64" i="3"/>
  <c r="K63" i="3"/>
  <c r="J63" i="3"/>
  <c r="H63" i="3"/>
  <c r="G63" i="3"/>
  <c r="F63" i="3"/>
  <c r="E63" i="3"/>
  <c r="K62" i="3"/>
  <c r="J62" i="3"/>
  <c r="H62" i="3"/>
  <c r="G62" i="3"/>
  <c r="F62" i="3"/>
  <c r="E62" i="3"/>
  <c r="K61" i="3"/>
  <c r="J61" i="3"/>
  <c r="H61" i="3"/>
  <c r="G61" i="3"/>
  <c r="F61" i="3"/>
  <c r="E61" i="3"/>
  <c r="K60" i="3"/>
  <c r="J60" i="3"/>
  <c r="H60" i="3"/>
  <c r="G60" i="3"/>
  <c r="F60" i="3"/>
  <c r="E60" i="3"/>
  <c r="K59" i="3"/>
  <c r="J59" i="3"/>
  <c r="H59" i="3"/>
  <c r="G59" i="3"/>
  <c r="F59" i="3"/>
  <c r="E59" i="3"/>
  <c r="K58" i="3"/>
  <c r="J58" i="3"/>
  <c r="H58" i="3"/>
  <c r="G58" i="3"/>
  <c r="F58" i="3"/>
  <c r="E58" i="3"/>
  <c r="K57" i="3"/>
  <c r="J57" i="3"/>
  <c r="H57" i="3"/>
  <c r="G57" i="3"/>
  <c r="F57" i="3"/>
  <c r="E57" i="3"/>
  <c r="K56" i="3"/>
  <c r="J56" i="3"/>
  <c r="H56" i="3"/>
  <c r="G56" i="3"/>
  <c r="F56" i="3"/>
  <c r="E56" i="3"/>
  <c r="K55" i="3"/>
  <c r="J55" i="3"/>
  <c r="H55" i="3"/>
  <c r="G55" i="3"/>
  <c r="F55" i="3"/>
  <c r="E55" i="3"/>
  <c r="K54" i="3"/>
  <c r="J54" i="3"/>
  <c r="H54" i="3"/>
  <c r="G54" i="3"/>
  <c r="F54" i="3"/>
  <c r="E54" i="3"/>
  <c r="K53" i="3"/>
  <c r="J53" i="3"/>
  <c r="H53" i="3"/>
  <c r="G53" i="3"/>
  <c r="F53" i="3"/>
  <c r="E53" i="3"/>
  <c r="K52" i="3"/>
  <c r="J52" i="3"/>
  <c r="H52" i="3"/>
  <c r="G52" i="3"/>
  <c r="F52" i="3"/>
  <c r="E52" i="3"/>
  <c r="K51" i="3"/>
  <c r="J51" i="3"/>
  <c r="H51" i="3"/>
  <c r="G51" i="3"/>
  <c r="F51" i="3"/>
  <c r="E51" i="3"/>
  <c r="K50" i="3"/>
  <c r="J50" i="3"/>
  <c r="H50" i="3"/>
  <c r="G50" i="3"/>
  <c r="F50" i="3"/>
  <c r="E50" i="3"/>
  <c r="K49" i="3"/>
  <c r="J49" i="3"/>
  <c r="H49" i="3"/>
  <c r="G49" i="3"/>
  <c r="F49" i="3"/>
  <c r="E49" i="3"/>
  <c r="K48" i="3"/>
  <c r="J48" i="3"/>
  <c r="H48" i="3"/>
  <c r="G48" i="3"/>
  <c r="F48" i="3"/>
  <c r="E48" i="3"/>
  <c r="K47" i="3"/>
  <c r="J47" i="3"/>
  <c r="H47" i="3"/>
  <c r="G47" i="3"/>
  <c r="F47" i="3"/>
  <c r="E47" i="3"/>
  <c r="K46" i="3"/>
  <c r="J46" i="3"/>
  <c r="H46" i="3"/>
  <c r="G46" i="3"/>
  <c r="F46" i="3"/>
  <c r="E46" i="3"/>
  <c r="K45" i="3"/>
  <c r="J45" i="3"/>
  <c r="H45" i="3"/>
  <c r="G45" i="3"/>
  <c r="F45" i="3"/>
  <c r="E45" i="3"/>
  <c r="K44" i="3"/>
  <c r="J44" i="3"/>
  <c r="H44" i="3"/>
  <c r="G44" i="3"/>
  <c r="F44" i="3"/>
  <c r="E44" i="3"/>
  <c r="K43" i="3"/>
  <c r="J43" i="3"/>
  <c r="H43" i="3"/>
  <c r="G43" i="3"/>
  <c r="F43" i="3"/>
  <c r="E43" i="3"/>
  <c r="K42" i="3"/>
  <c r="J42" i="3"/>
  <c r="H42" i="3"/>
  <c r="G42" i="3"/>
  <c r="F42" i="3"/>
  <c r="E42" i="3"/>
  <c r="K41" i="3"/>
  <c r="J41" i="3"/>
  <c r="H41" i="3"/>
  <c r="G41" i="3"/>
  <c r="F41" i="3"/>
  <c r="E41" i="3"/>
  <c r="K40" i="3"/>
  <c r="J40" i="3"/>
  <c r="H40" i="3"/>
  <c r="G40" i="3"/>
  <c r="F40" i="3"/>
  <c r="E40" i="3"/>
  <c r="K39" i="3"/>
  <c r="J39" i="3"/>
  <c r="H39" i="3"/>
  <c r="G39" i="3"/>
  <c r="F39" i="3"/>
  <c r="E39" i="3"/>
  <c r="K38" i="3"/>
  <c r="J38" i="3"/>
  <c r="H38" i="3"/>
  <c r="G38" i="3"/>
  <c r="F38" i="3"/>
  <c r="E38" i="3"/>
  <c r="K37" i="3"/>
  <c r="J37" i="3"/>
  <c r="H37" i="3"/>
  <c r="G37" i="3"/>
  <c r="F37" i="3"/>
  <c r="E37" i="3"/>
  <c r="K36" i="3"/>
  <c r="J36" i="3"/>
  <c r="H36" i="3"/>
  <c r="G36" i="3"/>
  <c r="F36" i="3"/>
  <c r="E36" i="3"/>
  <c r="K35" i="3"/>
  <c r="J35" i="3"/>
  <c r="H35" i="3"/>
  <c r="G35" i="3"/>
  <c r="F35" i="3"/>
  <c r="E35" i="3"/>
  <c r="K34" i="3"/>
  <c r="J34" i="3"/>
  <c r="H34" i="3"/>
  <c r="G34" i="3"/>
  <c r="F34" i="3"/>
  <c r="E34" i="3"/>
  <c r="K33" i="3"/>
  <c r="J33" i="3"/>
  <c r="H33" i="3"/>
  <c r="G33" i="3"/>
  <c r="F33" i="3"/>
  <c r="E33" i="3"/>
  <c r="K32" i="3"/>
  <c r="J32" i="3"/>
  <c r="H32" i="3"/>
  <c r="G32" i="3"/>
  <c r="F32" i="3"/>
  <c r="E32" i="3"/>
  <c r="K31" i="3"/>
  <c r="J31" i="3"/>
  <c r="H31" i="3"/>
  <c r="G31" i="3"/>
  <c r="F31" i="3"/>
  <c r="E31" i="3"/>
  <c r="K30" i="3"/>
  <c r="J30" i="3"/>
  <c r="H30" i="3"/>
  <c r="G30" i="3"/>
  <c r="F30" i="3"/>
  <c r="E30" i="3"/>
  <c r="K29" i="3"/>
  <c r="J29" i="3"/>
  <c r="H29" i="3"/>
  <c r="G29" i="3"/>
  <c r="F29" i="3"/>
  <c r="E29" i="3"/>
  <c r="K28" i="3"/>
  <c r="J28" i="3"/>
  <c r="H28" i="3"/>
  <c r="G28" i="3"/>
  <c r="F28" i="3"/>
  <c r="E28" i="3"/>
  <c r="K27" i="3"/>
  <c r="J27" i="3"/>
  <c r="H27" i="3"/>
  <c r="G27" i="3"/>
  <c r="F27" i="3"/>
  <c r="E27" i="3"/>
  <c r="K26" i="3"/>
  <c r="J26" i="3"/>
  <c r="H26" i="3"/>
  <c r="G26" i="3"/>
  <c r="F26" i="3"/>
  <c r="E26" i="3"/>
  <c r="K25" i="3"/>
  <c r="J25" i="3"/>
  <c r="H25" i="3"/>
  <c r="G25" i="3"/>
  <c r="F25" i="3"/>
  <c r="E25" i="3"/>
  <c r="K24" i="3"/>
  <c r="J24" i="3"/>
  <c r="H24" i="3"/>
  <c r="G24" i="3"/>
  <c r="F24" i="3"/>
  <c r="E24" i="3"/>
  <c r="K23" i="3"/>
  <c r="J23" i="3"/>
  <c r="H23" i="3"/>
  <c r="G23" i="3"/>
  <c r="F23" i="3"/>
  <c r="E23" i="3"/>
  <c r="K22" i="3"/>
  <c r="J22" i="3"/>
  <c r="H22" i="3"/>
  <c r="G22" i="3"/>
  <c r="F22" i="3"/>
  <c r="E22" i="3"/>
  <c r="K21" i="3"/>
  <c r="J21" i="3"/>
  <c r="H21" i="3"/>
  <c r="G21" i="3"/>
  <c r="F21" i="3"/>
  <c r="E21" i="3"/>
  <c r="K20" i="3"/>
  <c r="J20" i="3"/>
  <c r="H20" i="3"/>
  <c r="G20" i="3"/>
  <c r="F20" i="3"/>
  <c r="E20" i="3"/>
  <c r="K19" i="3"/>
  <c r="J19" i="3"/>
  <c r="H19" i="3"/>
  <c r="G19" i="3"/>
  <c r="F19" i="3"/>
  <c r="E19" i="3"/>
  <c r="K18" i="3"/>
  <c r="J18" i="3"/>
  <c r="H18" i="3"/>
  <c r="G18" i="3"/>
  <c r="F18" i="3"/>
  <c r="M18" i="3" s="1"/>
  <c r="E18" i="3"/>
  <c r="K17" i="3"/>
  <c r="J17" i="3"/>
  <c r="H17" i="3"/>
  <c r="G17" i="3"/>
  <c r="F17" i="3"/>
  <c r="E17" i="3"/>
  <c r="K16" i="3"/>
  <c r="J16" i="3"/>
  <c r="H16" i="3"/>
  <c r="G16" i="3"/>
  <c r="F16" i="3"/>
  <c r="E16" i="3"/>
  <c r="K15" i="3"/>
  <c r="J15" i="3"/>
  <c r="H15" i="3"/>
  <c r="G15" i="3"/>
  <c r="F15" i="3"/>
  <c r="E15" i="3"/>
  <c r="K14" i="3"/>
  <c r="J14" i="3"/>
  <c r="H14" i="3"/>
  <c r="G14" i="3"/>
  <c r="F14" i="3"/>
  <c r="E14" i="3"/>
  <c r="K13" i="3"/>
  <c r="J13" i="3"/>
  <c r="H13" i="3"/>
  <c r="G13" i="3"/>
  <c r="F13" i="3"/>
  <c r="E13" i="3"/>
  <c r="K12" i="3"/>
  <c r="J12" i="3"/>
  <c r="H12" i="3"/>
  <c r="G12" i="3"/>
  <c r="F12" i="3"/>
  <c r="E12" i="3"/>
  <c r="K11" i="3"/>
  <c r="J11" i="3"/>
  <c r="H11" i="3"/>
  <c r="G11" i="3"/>
  <c r="F11" i="3"/>
  <c r="E11" i="3"/>
  <c r="K10" i="3"/>
  <c r="J10" i="3"/>
  <c r="H10" i="3"/>
  <c r="G10" i="3"/>
  <c r="F10" i="3"/>
  <c r="M10" i="3" s="1"/>
  <c r="E10" i="3"/>
  <c r="K9" i="3"/>
  <c r="J9" i="3"/>
  <c r="H9" i="3"/>
  <c r="G9" i="3"/>
  <c r="F9" i="3"/>
  <c r="E9" i="3"/>
  <c r="K8" i="3"/>
  <c r="J8" i="3"/>
  <c r="H8" i="3"/>
  <c r="G8" i="3"/>
  <c r="F8" i="3"/>
  <c r="E8" i="3"/>
  <c r="L7" i="3"/>
  <c r="K7" i="3"/>
  <c r="J7" i="3"/>
  <c r="H7" i="3"/>
  <c r="G7" i="3"/>
  <c r="F7" i="3"/>
  <c r="E7" i="3"/>
  <c r="E6" i="3" s="1"/>
  <c r="M67" i="3" l="1"/>
  <c r="M71" i="3"/>
  <c r="M65" i="3"/>
  <c r="M69" i="3"/>
  <c r="M73" i="3"/>
  <c r="M9" i="3"/>
  <c r="M26" i="3"/>
  <c r="M63" i="3"/>
  <c r="M24" i="3"/>
  <c r="M32" i="3"/>
  <c r="M40" i="3"/>
  <c r="M44" i="3"/>
  <c r="M48" i="3"/>
  <c r="M52" i="3"/>
  <c r="M56" i="3"/>
  <c r="M72" i="3"/>
  <c r="M7" i="3"/>
  <c r="M36" i="3"/>
  <c r="M70" i="3"/>
  <c r="M54" i="3"/>
  <c r="M62" i="3"/>
  <c r="M15" i="3"/>
  <c r="M39" i="3"/>
  <c r="M47" i="3"/>
  <c r="M55" i="3"/>
  <c r="M19" i="3"/>
  <c r="M23" i="3"/>
  <c r="M27" i="3"/>
  <c r="M31" i="3"/>
  <c r="M59" i="3"/>
  <c r="M50" i="3"/>
  <c r="M64" i="3"/>
  <c r="M13" i="3"/>
  <c r="M17" i="3"/>
  <c r="M21" i="3"/>
  <c r="M34" i="3"/>
  <c r="M42" i="3"/>
  <c r="M58" i="3"/>
  <c r="M25" i="3"/>
  <c r="M29" i="3"/>
  <c r="M66" i="3"/>
  <c r="M12" i="3"/>
  <c r="M8" i="3"/>
  <c r="M16" i="3"/>
  <c r="M33" i="3"/>
  <c r="M37" i="3"/>
  <c r="M41" i="3"/>
  <c r="M45" i="3"/>
  <c r="M49" i="3"/>
  <c r="M53" i="3"/>
  <c r="M57" i="3"/>
  <c r="M61" i="3"/>
  <c r="M35" i="3"/>
  <c r="M43" i="3"/>
  <c r="M14" i="3"/>
  <c r="M51" i="3"/>
  <c r="M60" i="3"/>
  <c r="M22" i="3"/>
  <c r="M68" i="3"/>
  <c r="M30" i="3"/>
  <c r="M11" i="3"/>
  <c r="M20" i="3"/>
  <c r="M38" i="3"/>
  <c r="M28" i="3"/>
  <c r="M46" i="3"/>
  <c r="G3" i="3"/>
  <c r="H3" i="3" s="1"/>
  <c r="I3" i="3" s="1"/>
  <c r="J3" i="3" s="1"/>
  <c r="K3" i="3" s="1"/>
  <c r="L3" i="3" s="1"/>
  <c r="M6" i="3" l="1"/>
  <c r="S110" i="1" l="1"/>
  <c r="I110" i="1" l="1"/>
  <c r="X110" i="1" l="1"/>
  <c r="V110" i="1" l="1"/>
  <c r="U110" i="1"/>
  <c r="T110" i="1" l="1"/>
  <c r="R110" i="1" l="1"/>
  <c r="G110" i="1"/>
  <c r="F110" i="1"/>
  <c r="E110" i="1"/>
  <c r="G5" i="2" l="1"/>
  <c r="D8" i="1"/>
  <c r="E8" i="1" s="1"/>
  <c r="AB110" i="1"/>
  <c r="G35" i="2" l="1"/>
  <c r="F9" i="2"/>
  <c r="F18" i="2"/>
  <c r="I18" i="2" s="1"/>
  <c r="F21" i="2"/>
  <c r="F17" i="2"/>
  <c r="F19" i="2"/>
  <c r="F22" i="2"/>
  <c r="F45" i="2" s="1"/>
  <c r="F20" i="2"/>
  <c r="F14" i="2"/>
  <c r="I14" i="2" s="1"/>
  <c r="F15" i="2"/>
  <c r="I15" i="2" s="1"/>
  <c r="F13" i="2"/>
  <c r="I13" i="2" s="1"/>
  <c r="F12" i="2"/>
  <c r="I12" i="2" s="1"/>
  <c r="F11" i="2"/>
  <c r="AG14" i="1"/>
  <c r="J14" i="1"/>
  <c r="I11" i="2" l="1"/>
  <c r="F48" i="2"/>
  <c r="E48" i="2" s="1"/>
  <c r="F37" i="2"/>
  <c r="T17" i="2"/>
  <c r="F42" i="2"/>
  <c r="L20" i="2"/>
  <c r="T20" i="2"/>
  <c r="M20" i="2"/>
  <c r="I20" i="2"/>
  <c r="N20" i="2"/>
  <c r="S20" i="2"/>
  <c r="O20" i="2"/>
  <c r="K20" i="2"/>
  <c r="P20" i="2"/>
  <c r="Q20" i="2"/>
  <c r="J20" i="2"/>
  <c r="R20" i="2"/>
  <c r="O19" i="2"/>
  <c r="P19" i="2"/>
  <c r="Q19" i="2"/>
  <c r="S19" i="2"/>
  <c r="T19" i="2"/>
  <c r="J19" i="2"/>
  <c r="R19" i="2"/>
  <c r="I19" i="2"/>
  <c r="K19" i="2"/>
  <c r="L19" i="2"/>
  <c r="M19" i="2"/>
  <c r="N19" i="2"/>
  <c r="J21" i="2"/>
  <c r="R21" i="2"/>
  <c r="K21" i="2"/>
  <c r="S21" i="2"/>
  <c r="L21" i="2"/>
  <c r="T21" i="2"/>
  <c r="I21" i="2"/>
  <c r="Q21" i="2"/>
  <c r="M21" i="2"/>
  <c r="O21" i="2"/>
  <c r="N21" i="2"/>
  <c r="P21" i="2"/>
  <c r="R17" i="2"/>
  <c r="J17" i="2"/>
  <c r="M17" i="2"/>
  <c r="Q17" i="2"/>
  <c r="I17" i="2"/>
  <c r="K17" i="2"/>
  <c r="P17" i="2"/>
  <c r="N17" i="2"/>
  <c r="O17" i="2"/>
  <c r="L17" i="2"/>
  <c r="S17" i="2"/>
  <c r="H110" i="1"/>
  <c r="J16" i="1"/>
  <c r="J17" i="1"/>
  <c r="J108" i="1"/>
  <c r="AG108" i="1" s="1"/>
  <c r="J106" i="1"/>
  <c r="AG106" i="1" s="1"/>
  <c r="J104" i="1"/>
  <c r="AG104" i="1" s="1"/>
  <c r="J102" i="1"/>
  <c r="J100" i="1"/>
  <c r="AG100" i="1" s="1"/>
  <c r="J98" i="1"/>
  <c r="J96" i="1"/>
  <c r="J94" i="1"/>
  <c r="J92" i="1"/>
  <c r="J90" i="1"/>
  <c r="J88" i="1"/>
  <c r="J86" i="1"/>
  <c r="J84" i="1"/>
  <c r="J82" i="1"/>
  <c r="J80" i="1"/>
  <c r="J78" i="1"/>
  <c r="J76" i="1"/>
  <c r="J74" i="1"/>
  <c r="J72" i="1"/>
  <c r="J70" i="1"/>
  <c r="J68" i="1"/>
  <c r="J66" i="1"/>
  <c r="J64" i="1"/>
  <c r="J62" i="1"/>
  <c r="J60" i="1"/>
  <c r="J58" i="1"/>
  <c r="J56" i="1"/>
  <c r="J54" i="1"/>
  <c r="J99" i="1"/>
  <c r="J63" i="1"/>
  <c r="J53" i="1"/>
  <c r="J51" i="1"/>
  <c r="J49" i="1"/>
  <c r="J47" i="1"/>
  <c r="J45" i="1"/>
  <c r="J43" i="1"/>
  <c r="J41" i="1"/>
  <c r="J39" i="1"/>
  <c r="J37" i="1"/>
  <c r="J109" i="1"/>
  <c r="AG109" i="1" s="1"/>
  <c r="J91" i="1"/>
  <c r="J83" i="1"/>
  <c r="J75" i="1"/>
  <c r="J61" i="1"/>
  <c r="J103" i="1"/>
  <c r="AG103" i="1" s="1"/>
  <c r="J55" i="1"/>
  <c r="J97" i="1"/>
  <c r="J93" i="1"/>
  <c r="J85" i="1"/>
  <c r="J77" i="1"/>
  <c r="J52" i="1"/>
  <c r="J50" i="1"/>
  <c r="J48" i="1"/>
  <c r="J46" i="1"/>
  <c r="J44" i="1"/>
  <c r="J42" i="1"/>
  <c r="J40" i="1"/>
  <c r="J38" i="1"/>
  <c r="J101" i="1"/>
  <c r="J87" i="1"/>
  <c r="J79" i="1"/>
  <c r="J71" i="1"/>
  <c r="J69" i="1"/>
  <c r="J105" i="1"/>
  <c r="AG105" i="1" s="1"/>
  <c r="J89" i="1"/>
  <c r="J81" i="1"/>
  <c r="J73" i="1"/>
  <c r="J65" i="1"/>
  <c r="J35" i="1"/>
  <c r="J28" i="1"/>
  <c r="J29" i="1"/>
  <c r="J95" i="1"/>
  <c r="J59" i="1"/>
  <c r="J36" i="1"/>
  <c r="J31" i="1"/>
  <c r="J18" i="1"/>
  <c r="J15" i="1"/>
  <c r="J24" i="1"/>
  <c r="J57" i="1"/>
  <c r="J32" i="1"/>
  <c r="J20" i="1"/>
  <c r="J19" i="1"/>
  <c r="J67" i="1"/>
  <c r="J22" i="1"/>
  <c r="J23" i="1"/>
  <c r="J21" i="1"/>
  <c r="J33" i="1"/>
  <c r="J26" i="1"/>
  <c r="J25" i="1"/>
  <c r="J27" i="1"/>
  <c r="J34" i="1"/>
  <c r="J30" i="1"/>
  <c r="U19" i="2" l="1"/>
  <c r="U20" i="2"/>
  <c r="U17" i="2"/>
  <c r="U21" i="2"/>
  <c r="J13" i="1"/>
  <c r="E44" i="2"/>
  <c r="J110" i="1" l="1"/>
  <c r="L110" i="1" l="1"/>
  <c r="M110" i="1" l="1"/>
  <c r="N110" i="1" l="1"/>
  <c r="O110" i="1" l="1"/>
  <c r="P110" i="1" l="1"/>
  <c r="Q110" i="1" l="1"/>
  <c r="AG16" i="1" l="1"/>
  <c r="AG17" i="1"/>
  <c r="AG102" i="1"/>
  <c r="AG98" i="1"/>
  <c r="AG96" i="1"/>
  <c r="AG94" i="1"/>
  <c r="AG92" i="1"/>
  <c r="AG90" i="1"/>
  <c r="AG88" i="1"/>
  <c r="AG86" i="1"/>
  <c r="AG84" i="1"/>
  <c r="AG82" i="1"/>
  <c r="AG80" i="1"/>
  <c r="AG78" i="1"/>
  <c r="AG76" i="1"/>
  <c r="AG74" i="1"/>
  <c r="AG72" i="1"/>
  <c r="AG70" i="1"/>
  <c r="AG101" i="1"/>
  <c r="AG99" i="1"/>
  <c r="AG97" i="1"/>
  <c r="AG95" i="1"/>
  <c r="AG93" i="1"/>
  <c r="AG91" i="1"/>
  <c r="AG89" i="1"/>
  <c r="AG87" i="1"/>
  <c r="AG85" i="1"/>
  <c r="AG83" i="1"/>
  <c r="AG81" i="1"/>
  <c r="AG79" i="1"/>
  <c r="AG77" i="1"/>
  <c r="AG75" i="1"/>
  <c r="AG73" i="1"/>
  <c r="AG71" i="1"/>
  <c r="AG69" i="1"/>
  <c r="AG67" i="1"/>
  <c r="AG65" i="1"/>
  <c r="AG63" i="1"/>
  <c r="AG61" i="1"/>
  <c r="AG59" i="1"/>
  <c r="AG64" i="1"/>
  <c r="AG62" i="1"/>
  <c r="AG55" i="1"/>
  <c r="AG60" i="1"/>
  <c r="AG52" i="1"/>
  <c r="AG50" i="1"/>
  <c r="AG48" i="1"/>
  <c r="AG46" i="1"/>
  <c r="AG44" i="1"/>
  <c r="AG42" i="1"/>
  <c r="AG40" i="1"/>
  <c r="AG38" i="1"/>
  <c r="AG36" i="1"/>
  <c r="AG34" i="1"/>
  <c r="AG32" i="1"/>
  <c r="AG30" i="1"/>
  <c r="AG28" i="1"/>
  <c r="AG26" i="1"/>
  <c r="AG24" i="1"/>
  <c r="AG22" i="1"/>
  <c r="AG20" i="1"/>
  <c r="AG18" i="1"/>
  <c r="AG54" i="1"/>
  <c r="AG66" i="1"/>
  <c r="AG58" i="1"/>
  <c r="AG56" i="1"/>
  <c r="AG47" i="1"/>
  <c r="AG41" i="1"/>
  <c r="AG33" i="1"/>
  <c r="AG27" i="1"/>
  <c r="AG57" i="1"/>
  <c r="AG51" i="1"/>
  <c r="AG29" i="1"/>
  <c r="AG68" i="1"/>
  <c r="AG45" i="1"/>
  <c r="AG35" i="1"/>
  <c r="AG39" i="1"/>
  <c r="AG15" i="1"/>
  <c r="AG31" i="1"/>
  <c r="AG19" i="1"/>
  <c r="AG49" i="1"/>
  <c r="AG43" i="1"/>
  <c r="AG21" i="1"/>
  <c r="AG53" i="1"/>
  <c r="AG37" i="1"/>
  <c r="AG23" i="1"/>
  <c r="AG25" i="1"/>
  <c r="AC110" i="1" l="1"/>
  <c r="AG13" i="1" l="1"/>
  <c r="AG110" i="1" l="1"/>
  <c r="P9" i="2" l="1"/>
  <c r="K9" i="2"/>
  <c r="M9" i="2"/>
  <c r="Q9" i="2"/>
  <c r="O9" i="2"/>
  <c r="J9" i="2"/>
  <c r="S9" i="2"/>
  <c r="I9" i="2"/>
  <c r="N9" i="2"/>
  <c r="F8" i="1"/>
  <c r="G8" i="1" s="1"/>
  <c r="H8" i="1" l="1"/>
  <c r="I8" i="1" s="1"/>
  <c r="L9" i="2"/>
  <c r="R9" i="2"/>
  <c r="J16" i="2" l="1"/>
  <c r="S16" i="2"/>
  <c r="K16" i="2"/>
  <c r="P16" i="2"/>
  <c r="R16" i="2"/>
  <c r="I16" i="2"/>
  <c r="J8" i="1"/>
  <c r="K8" i="1" s="1"/>
  <c r="L8" i="1" s="1"/>
  <c r="G23" i="2"/>
  <c r="N16" i="2"/>
  <c r="O16" i="2"/>
  <c r="M16" i="2"/>
  <c r="Q16" i="2"/>
  <c r="L16" i="2"/>
  <c r="T9" i="2"/>
  <c r="F41" i="2" l="1"/>
  <c r="F49" i="2" s="1"/>
  <c r="I23" i="2"/>
  <c r="M8" i="1"/>
  <c r="G24" i="2"/>
  <c r="T16" i="2"/>
  <c r="U9" i="2"/>
  <c r="N8" i="1" l="1"/>
  <c r="G25" i="2"/>
  <c r="O8" i="1" l="1"/>
  <c r="G26" i="2"/>
  <c r="P8" i="1" l="1"/>
  <c r="G27" i="2"/>
  <c r="Q8" i="1" l="1"/>
  <c r="G29" i="2" s="1"/>
  <c r="G28" i="2"/>
  <c r="R8" i="1" l="1"/>
  <c r="S8" i="1" s="1"/>
  <c r="T8" i="1" l="1"/>
  <c r="U8" i="1" s="1"/>
  <c r="V8" i="1" s="1"/>
  <c r="W8" i="1" s="1"/>
  <c r="X8" i="1" s="1"/>
  <c r="Y8" i="1" s="1"/>
  <c r="Z8" i="1" s="1"/>
  <c r="AA8" i="1" s="1"/>
  <c r="AB8" i="1" s="1"/>
  <c r="AC8" i="1" s="1"/>
  <c r="AD8" i="1" s="1"/>
  <c r="G31" i="2"/>
  <c r="G30" i="2"/>
  <c r="G32" i="2" l="1"/>
  <c r="G47" i="2" s="1"/>
  <c r="E47" i="2" l="1"/>
  <c r="G33" i="2"/>
  <c r="G34" i="2" l="1"/>
  <c r="G41" i="2" s="1"/>
  <c r="E41" i="2" l="1"/>
  <c r="G36" i="2"/>
  <c r="G46" i="2" l="1"/>
  <c r="E46" i="2" s="1"/>
  <c r="G43" i="2"/>
  <c r="E43" i="2" s="1"/>
  <c r="G42" i="2"/>
  <c r="AE8" i="1"/>
  <c r="AF8" i="1" s="1"/>
  <c r="AG8" i="1" s="1"/>
  <c r="E42" i="2" l="1"/>
  <c r="G37" i="2"/>
  <c r="N37" i="2"/>
  <c r="L37" i="2"/>
  <c r="O37" i="2"/>
  <c r="M37" i="2"/>
  <c r="J37" i="2"/>
  <c r="P37" i="2"/>
  <c r="I37" i="2"/>
  <c r="S37" i="2"/>
  <c r="K37" i="2"/>
  <c r="Q37" i="2"/>
  <c r="R37" i="2"/>
  <c r="G49" i="2"/>
  <c r="T37" i="2" l="1"/>
  <c r="E45" i="2"/>
  <c r="E4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Suresh De Alwis</author>
  </authors>
  <commentList>
    <comment ref="B5" authorId="0" shapeId="0" xr:uid="{59C83A82-C4C0-4981-A204-BD8F9F5C4B0A}">
      <text>
        <r>
          <rPr>
            <b/>
            <sz val="12"/>
            <color indexed="81"/>
            <rFont val="Tahoma"/>
            <family val="2"/>
          </rPr>
          <t>Please select your school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BAXTER, William</author>
  </authors>
  <commentList>
    <comment ref="C4" authorId="0" shapeId="0" xr:uid="{CFC49D32-9E72-4AD8-8AE8-3F5036E5FFBE}">
      <text>
        <r>
          <rPr>
            <sz val="8"/>
            <color indexed="81"/>
            <rFont val="Tahoma"/>
            <family val="2"/>
          </rPr>
          <t>Total Number of Funded Primary Pupils  inclusive of reception uplift (if applicable) , adjusted for part-year funding</t>
        </r>
      </text>
    </comment>
    <comment ref="D4" authorId="0" shapeId="0" xr:uid="{52062A18-DB6A-4CE9-8AE3-617F03B6D294}">
      <text>
        <r>
          <rPr>
            <sz val="8"/>
            <color indexed="81"/>
            <rFont val="Tahoma"/>
            <family val="2"/>
          </rPr>
          <t>Total Number of Funded Pupils adjusted for part-year funding</t>
        </r>
      </text>
    </comment>
  </commentList>
</comments>
</file>

<file path=xl/sharedStrings.xml><?xml version="1.0" encoding="utf-8"?>
<sst xmlns="http://schemas.openxmlformats.org/spreadsheetml/2006/main" count="805" uniqueCount="300">
  <si>
    <t>Schools Summary Allocations 2018-19</t>
  </si>
  <si>
    <t>CFR CODES</t>
  </si>
  <si>
    <t>I01</t>
  </si>
  <si>
    <t>I02</t>
  </si>
  <si>
    <t>School Name</t>
  </si>
  <si>
    <t>High Needs Block -
 Place Led  Baseline Funding</t>
  </si>
  <si>
    <t>Schools Block - 
Growth Funding</t>
  </si>
  <si>
    <t xml:space="preserve">Alec Reed Academy </t>
  </si>
  <si>
    <t xml:space="preserve">Allenby Primary </t>
  </si>
  <si>
    <t>Ark Byron Primary Academy</t>
  </si>
  <si>
    <t>Ark Primary Academy</t>
  </si>
  <si>
    <t>Beaconsfield Primary</t>
  </si>
  <si>
    <t>Belvue</t>
  </si>
  <si>
    <t>Berrymede Infant</t>
  </si>
  <si>
    <t>Berrymede Junior</t>
  </si>
  <si>
    <t>Blair Peach Primary</t>
  </si>
  <si>
    <t>Brentside High</t>
  </si>
  <si>
    <t>Brentside Primary</t>
  </si>
  <si>
    <t>Cardinal Wiseman High</t>
  </si>
  <si>
    <t>Castlebar</t>
  </si>
  <si>
    <t>Christ the Saviour Primary</t>
  </si>
  <si>
    <t>Clifton Primary</t>
  </si>
  <si>
    <t>Costons Primary</t>
  </si>
  <si>
    <t>Dairy Meadow Primary</t>
  </si>
  <si>
    <t>Derwentwater Primary</t>
  </si>
  <si>
    <t>Dormers Wells High</t>
  </si>
  <si>
    <t>Dormer's Wells Infant</t>
  </si>
  <si>
    <t>Dormer's Wells Junior</t>
  </si>
  <si>
    <t>Downe Manor Primary</t>
  </si>
  <si>
    <t>Drayton Green Primary</t>
  </si>
  <si>
    <t>Drayton Manor High</t>
  </si>
  <si>
    <t>Durdan's Park Primary</t>
  </si>
  <si>
    <t>Ealing Fields</t>
  </si>
  <si>
    <t>East Acton Primary</t>
  </si>
  <si>
    <t>Edward Betham Primary</t>
  </si>
  <si>
    <t>Ellen Wilkinson High</t>
  </si>
  <si>
    <t>Elthorne Park High</t>
  </si>
  <si>
    <t>Featherstone High</t>
  </si>
  <si>
    <t>Featherstone Primary</t>
  </si>
  <si>
    <t>Fielding Primary</t>
  </si>
  <si>
    <t>Gifford Primary</t>
  </si>
  <si>
    <t>Grange Primary</t>
  </si>
  <si>
    <t>Greenford High</t>
  </si>
  <si>
    <t>Greenwood Primary</t>
  </si>
  <si>
    <t>Grove House</t>
  </si>
  <si>
    <t>Hambrough Primary</t>
  </si>
  <si>
    <t>Havelock Primary</t>
  </si>
  <si>
    <t>South Acton Children Centre</t>
  </si>
  <si>
    <t>Hobbayne Primary</t>
  </si>
  <si>
    <t>Holy Family Primary School</t>
  </si>
  <si>
    <t>Horsenden Primary</t>
  </si>
  <si>
    <t>John Chilton</t>
  </si>
  <si>
    <t>John Perryn Primary</t>
  </si>
  <si>
    <t>Lady Margaret Primary</t>
  </si>
  <si>
    <t>Little Ealing Primary</t>
  </si>
  <si>
    <t>Mandeville</t>
  </si>
  <si>
    <t>Maples</t>
  </si>
  <si>
    <t>Mayfield Primary</t>
  </si>
  <si>
    <t>Montpelier Primary</t>
  </si>
  <si>
    <t>Mount Carmel Primary</t>
  </si>
  <si>
    <t>New Khalsa Prim School</t>
  </si>
  <si>
    <t>North Ealing Primary</t>
  </si>
  <si>
    <t>North Primary</t>
  </si>
  <si>
    <t>Northolt High</t>
  </si>
  <si>
    <t>Oaklands Primary</t>
  </si>
  <si>
    <t>Oldfields Primary</t>
  </si>
  <si>
    <t>OLOV Primary</t>
  </si>
  <si>
    <t>Perivale Primary</t>
  </si>
  <si>
    <t>Petts Hill Primary</t>
  </si>
  <si>
    <t>PRU</t>
  </si>
  <si>
    <t>Ravenor Primary</t>
  </si>
  <si>
    <t>Selborne Primary</t>
  </si>
  <si>
    <t>Southfield Primary</t>
  </si>
  <si>
    <t>Springhallow</t>
  </si>
  <si>
    <t>St Ann's</t>
  </si>
  <si>
    <t>St Anselm's Primary</t>
  </si>
  <si>
    <t>St Gregory's Primary</t>
  </si>
  <si>
    <t>St John Fisher Primary</t>
  </si>
  <si>
    <t>St John's Primary</t>
  </si>
  <si>
    <t>St Joseph's Primary</t>
  </si>
  <si>
    <t>St Mark's Primary</t>
  </si>
  <si>
    <t>St Mary's C of E Primary school</t>
  </si>
  <si>
    <t>St Raphael's Primary</t>
  </si>
  <si>
    <t>St Vincent's Primary</t>
  </si>
  <si>
    <t>Stanhope Primary</t>
  </si>
  <si>
    <t>Study Centre - High</t>
  </si>
  <si>
    <t>Three Bridges Primary</t>
  </si>
  <si>
    <t>Tudor Primary</t>
  </si>
  <si>
    <t>Twyford High</t>
  </si>
  <si>
    <t>Vicar's Green Primary</t>
  </si>
  <si>
    <t>Viking Primary</t>
  </si>
  <si>
    <t>Villiers High</t>
  </si>
  <si>
    <t>West Acton Primary</t>
  </si>
  <si>
    <t>West Twyford Primary</t>
  </si>
  <si>
    <t>William Perkin High</t>
  </si>
  <si>
    <t>Willow Tree Primary</t>
  </si>
  <si>
    <t>Wolf Fields Primary</t>
  </si>
  <si>
    <t>Wood End Infant</t>
  </si>
  <si>
    <t>Wood End Junior</t>
  </si>
  <si>
    <t>Woodlands Academy</t>
  </si>
  <si>
    <t>Greenfields</t>
  </si>
  <si>
    <t>Grand Total</t>
  </si>
  <si>
    <t>I03</t>
  </si>
  <si>
    <t>I05</t>
  </si>
  <si>
    <t>I06</t>
  </si>
  <si>
    <t>CFR</t>
  </si>
  <si>
    <t>GRAND TOTAL</t>
  </si>
  <si>
    <t>TOTAL</t>
  </si>
  <si>
    <t>DfE No.</t>
  </si>
  <si>
    <t>TOTAL
£</t>
  </si>
  <si>
    <t>Funds delegated by the local authority (LA)</t>
  </si>
  <si>
    <t>Funding for sixth form students</t>
  </si>
  <si>
    <t>High needs top-up funding</t>
  </si>
  <si>
    <t>Funding for minority ethnic pupils</t>
  </si>
  <si>
    <t>Pupil premium</t>
  </si>
  <si>
    <t>Other government grants</t>
  </si>
  <si>
    <t>I18</t>
  </si>
  <si>
    <t>I04</t>
  </si>
  <si>
    <t>Additional grant for schools</t>
  </si>
  <si>
    <t>High Needs Block - Top Ups Specialist Ealing Only</t>
  </si>
  <si>
    <t xml:space="preserve">Early Years Block - High Needs and Inclusion </t>
  </si>
  <si>
    <t>Early Years Block - 2, 3 &amp; 4 Year Old Funding</t>
  </si>
  <si>
    <t>Schools Block  - Growth Funding</t>
  </si>
  <si>
    <t>Ark Acton Academy</t>
  </si>
  <si>
    <t>Post De-delegation and Education functions budget</t>
  </si>
  <si>
    <t>EFA 6th Form (2019/20 FY)</t>
  </si>
  <si>
    <t>Discretionary Bursary Funding (2019/20 FY)</t>
  </si>
  <si>
    <t>LEDGER CODES</t>
  </si>
  <si>
    <t>Ada Lovelace CE High School</t>
  </si>
  <si>
    <t>SCHOOL BUDGET, BASELINE AND GRANTS ALL TO BE RECORDED AS CASH</t>
  </si>
  <si>
    <t>GRANT TOTAL</t>
  </si>
  <si>
    <t>TOTAL 
2019-20</t>
  </si>
  <si>
    <t>April</t>
  </si>
  <si>
    <t>Apr</t>
  </si>
  <si>
    <t>LEDGER CODE</t>
  </si>
  <si>
    <t>PROFILE</t>
  </si>
  <si>
    <t>Twelths</t>
  </si>
  <si>
    <t>May - 2/12ths
Jun-Mar Equal 12ths</t>
  </si>
  <si>
    <t>Equal 11ths Excluding Aug</t>
  </si>
  <si>
    <t>19-20 Post MFG Budget</t>
  </si>
  <si>
    <t>De-delegation</t>
  </si>
  <si>
    <t>Education functions for maintained schools</t>
  </si>
  <si>
    <t>Year 7 Catch-up</t>
  </si>
  <si>
    <t>TBA</t>
  </si>
  <si>
    <t>INDICATIVE Schools Summary Allocations 2020-21</t>
  </si>
  <si>
    <t>Ark Soane</t>
  </si>
  <si>
    <t>2019/20
Early Years Block -
2, 3 &amp; 4 Year Old Funding</t>
  </si>
  <si>
    <t>TOTAL SCHOOL BLOCK FUNDING</t>
  </si>
  <si>
    <t>High Needs Mainstream -Top Ups
(2019/20 Forecasts)</t>
  </si>
  <si>
    <t>High Needs-Top Ups Specialis
(2019/20 Forecasts)</t>
  </si>
  <si>
    <t xml:space="preserve">Early Years Block - 
 High Needs and Inclusion </t>
  </si>
  <si>
    <t>PE &amp; Sports Grant
1st Instalment</t>
  </si>
  <si>
    <t>2020/21
PE &amp; Sports Grant
2nd Installment
(Forecast)</t>
  </si>
  <si>
    <t>Contingencies</t>
  </si>
  <si>
    <t>Behaviour Support</t>
  </si>
  <si>
    <t>free school meals eligibility</t>
  </si>
  <si>
    <t>High Needs Mainstream Ealing Only -Top Ups (2019/20 Forecasts)</t>
  </si>
  <si>
    <t>Additional Recource Provisions
(2019/20 Forecasts)</t>
  </si>
  <si>
    <t>HN's Additional Recource Provisions (2019/20 Forecasts)</t>
  </si>
  <si>
    <t>UIFSM 
(2019/20 Forecasts)</t>
  </si>
  <si>
    <t>Teachers Pay Grant
(2019/20 Forecasts)</t>
  </si>
  <si>
    <t>Employer Pension Contribution
(2019/20 Forecasts)</t>
  </si>
  <si>
    <t>High Needs Block - Place Lead  Baseline Funding</t>
  </si>
  <si>
    <t>De-delegation (Please see below)</t>
  </si>
  <si>
    <t>E10</t>
  </si>
  <si>
    <t>E27</t>
  </si>
  <si>
    <t>E28a</t>
  </si>
  <si>
    <t>E23</t>
  </si>
  <si>
    <t>PE &amp; Sports Grant (20-21 Forecast - TBA)</t>
  </si>
  <si>
    <t>PE &amp; Sports Grant (2019-20 - confirmed)</t>
  </si>
  <si>
    <t>Schools Block - Post MFG &amp; Education Functions</t>
  </si>
  <si>
    <t>LAESTAB</t>
  </si>
  <si>
    <t>Staff costs supply cover</t>
  </si>
  <si>
    <t>Support of underperforming ethnic minority &amp; bilingual learners</t>
  </si>
  <si>
    <t>Behaviour support services</t>
  </si>
  <si>
    <t>UNITS</t>
  </si>
  <si>
    <t>Holy Family Catholic Primary School</t>
  </si>
  <si>
    <t>Berrymede Junior School</t>
  </si>
  <si>
    <t>Berrymede Infant School</t>
  </si>
  <si>
    <t>East Acton Primary School</t>
  </si>
  <si>
    <t>Oldfield Primary School</t>
  </si>
  <si>
    <t>North Ealing Primary School</t>
  </si>
  <si>
    <t>St John's Primary School</t>
  </si>
  <si>
    <t>St Mark's Primary School</t>
  </si>
  <si>
    <t>West Twyford Primary School</t>
  </si>
  <si>
    <t>West Acton Primary School</t>
  </si>
  <si>
    <t>Mayfield Primary School</t>
  </si>
  <si>
    <t>Beaconsfield Primary and Nursery School</t>
  </si>
  <si>
    <t>Coston Primary School</t>
  </si>
  <si>
    <t>Downe Manor Primary School</t>
  </si>
  <si>
    <t>Drayton Green Primary School</t>
  </si>
  <si>
    <t>North Primary School</t>
  </si>
  <si>
    <t>Ravenor Primary School</t>
  </si>
  <si>
    <t>Selborne Primary School</t>
  </si>
  <si>
    <t>Hambrough Primary School</t>
  </si>
  <si>
    <t>Hobbayne Primary School</t>
  </si>
  <si>
    <t>John Perryn Primary School</t>
  </si>
  <si>
    <t>Southfield Primary School</t>
  </si>
  <si>
    <t>Allenby Primary School</t>
  </si>
  <si>
    <t>Blair Peach Primary School</t>
  </si>
  <si>
    <t>Clifton Primary School</t>
  </si>
  <si>
    <t>Dairy Meadow Primary School</t>
  </si>
  <si>
    <t>Derwentwater Primary School</t>
  </si>
  <si>
    <t>Durdans Park Primary School</t>
  </si>
  <si>
    <t>Fielding Primary School</t>
  </si>
  <si>
    <t>Gifford Primary School</t>
  </si>
  <si>
    <t>Greenwood Primary School</t>
  </si>
  <si>
    <t>Havelock Primary School and Nursery</t>
  </si>
  <si>
    <t>Horsenden Primary School</t>
  </si>
  <si>
    <t>Willow Tree Primary School</t>
  </si>
  <si>
    <t>Lady Margaret Primary School</t>
  </si>
  <si>
    <t>Little Ealing Primary School</t>
  </si>
  <si>
    <t>Oaklands Primary School</t>
  </si>
  <si>
    <t>Perivale Primary School</t>
  </si>
  <si>
    <t>Stanhope Primary School</t>
  </si>
  <si>
    <t>Viking Primary School</t>
  </si>
  <si>
    <t>Wolf Fields Primary School</t>
  </si>
  <si>
    <t>Featherstone Primary and Nursery School</t>
  </si>
  <si>
    <t>Three Bridges Primary School</t>
  </si>
  <si>
    <t>Montpelier Primary School</t>
  </si>
  <si>
    <t>Tudor Primary School</t>
  </si>
  <si>
    <t>Vicar's Green Primary School</t>
  </si>
  <si>
    <t>Grange Primary School</t>
  </si>
  <si>
    <t>Mount Carmel Catholic Primary School</t>
  </si>
  <si>
    <t>Our Lady of the Visitation Catholic Primary School</t>
  </si>
  <si>
    <t>St John Fisher Catholic Primary School</t>
  </si>
  <si>
    <t>St Anselm's Catholic Primary School</t>
  </si>
  <si>
    <t>St Gregory's Catholic Primary School</t>
  </si>
  <si>
    <t>St Joseph's Catholic Primary School</t>
  </si>
  <si>
    <t>St Raphael's Catholic Primary School</t>
  </si>
  <si>
    <t>St Vincent's Catholic Primary School</t>
  </si>
  <si>
    <t>Edward Betham Church of England Primary School</t>
  </si>
  <si>
    <t>Petts Hill Primary School</t>
  </si>
  <si>
    <t>Khalsa Primary School</t>
  </si>
  <si>
    <t>Christ the Saviour Church of England Primary School</t>
  </si>
  <si>
    <t>Wood End Infant School</t>
  </si>
  <si>
    <t>Villiers High School</t>
  </si>
  <si>
    <t>Elthorne Park High School</t>
  </si>
  <si>
    <t>The Cardinal Wiseman Catholic School</t>
  </si>
  <si>
    <t>Brentside High School</t>
  </si>
  <si>
    <t>Greenford High School</t>
  </si>
  <si>
    <t>The Ellen Wilkinson School for Girls</t>
  </si>
  <si>
    <t>Northolt High School</t>
  </si>
  <si>
    <t>Free School Meals Eligibility</t>
  </si>
  <si>
    <t>Support to Underperforming Ethnic Groups and Bilingual Learners</t>
  </si>
  <si>
    <t>Pupil Premium Grant (2019/20 Dec Update)</t>
  </si>
  <si>
    <t>Free School Meals Supplementary Grant
2019/20 Forecasts)</t>
  </si>
  <si>
    <t>ADV Maths Premium (2020/21 FY)</t>
  </si>
  <si>
    <t>Condition of Funding Adjustment
(2020/21 FY)</t>
  </si>
  <si>
    <t>High Value Courses Premium Funding
(2020/21 FY)</t>
  </si>
  <si>
    <t>ESFA Condition of Funding Adjustment</t>
  </si>
  <si>
    <t>ESFA High Value Courses Premium Funding</t>
  </si>
  <si>
    <t>Free School Meals Supplementary Grant (2019/20 Forecasts)</t>
  </si>
  <si>
    <t>ESFA 6th Form Funding</t>
  </si>
  <si>
    <t>ESFA Discretionary Bursary Funding</t>
  </si>
  <si>
    <t>ESFA ADV Maths Premium</t>
  </si>
  <si>
    <t xml:space="preserve">Universal Infant Free School Meals </t>
  </si>
  <si>
    <t>Year 7 Catch-up  (2019/20 Forecasts)</t>
  </si>
  <si>
    <t>TEACHERS' PENSION EMPLOYER CONTRIBUTION GRANT REVENUE ALLOCATIONS APRIL 2020 TO MARCH 2021</t>
  </si>
  <si>
    <t>FORECAST BASED ON SEP TO MAR 20 ALLOCATION</t>
  </si>
  <si>
    <r>
      <t>Establishment Name</t>
    </r>
    <r>
      <rPr>
        <vertAlign val="superscript"/>
        <sz val="11"/>
        <color theme="1"/>
        <rFont val="Calibri"/>
        <family val="2"/>
        <scheme val="minor"/>
      </rPr>
      <t>1</t>
    </r>
  </si>
  <si>
    <r>
      <t>Phase</t>
    </r>
    <r>
      <rPr>
        <vertAlign val="superscript"/>
        <sz val="11"/>
        <color theme="1"/>
        <rFont val="Calibri"/>
        <family val="2"/>
        <scheme val="minor"/>
      </rPr>
      <t>1</t>
    </r>
  </si>
  <si>
    <t>Maples Children's Centre</t>
  </si>
  <si>
    <t>Nursery</t>
  </si>
  <si>
    <t>Grove House Nursery School &amp; Children's Centre</t>
  </si>
  <si>
    <t>South Acton Childrens Centre</t>
  </si>
  <si>
    <t>Greenfields Nursery School and Children's Centre</t>
  </si>
  <si>
    <t>Primary</t>
  </si>
  <si>
    <t>Secondary</t>
  </si>
  <si>
    <t>Belvue School</t>
  </si>
  <si>
    <t>Castlebar School</t>
  </si>
  <si>
    <t>Mandeville School</t>
  </si>
  <si>
    <t>John Chilton School</t>
  </si>
  <si>
    <t>Springhallow School</t>
  </si>
  <si>
    <t>St Ann's School</t>
  </si>
  <si>
    <t>Ealing Alternative Provision</t>
  </si>
  <si>
    <t>Ealing Primary Centre</t>
  </si>
  <si>
    <t>Community special school</t>
  </si>
  <si>
    <t>Pupil referral unit</t>
  </si>
  <si>
    <t>September 2019 to March 2020 Primary Per Pupil Rate</t>
  </si>
  <si>
    <t xml:space="preserve">Pupil Count </t>
  </si>
  <si>
    <t>Notes :</t>
  </si>
  <si>
    <t>2020/21 Rate (Forecast)</t>
  </si>
  <si>
    <t>Total 2020/21 (Forecast)</t>
  </si>
  <si>
    <t>https://www.gov.uk/government/publications/teachers-pension-employer-contribution-grant-tpecg/pension-grant-methodology</t>
  </si>
  <si>
    <t xml:space="preserve">Please find the table below. We have used the Inner London artes as stated and used the same rate from September to March as well. This will be updated once ESFA publish the new rates for the 2021/22 Academic Year and base calcuations on Autumn 2020 Census. 
For further information can be found in the link below,
</t>
  </si>
  <si>
    <t>TOTAL De-Delegation</t>
  </si>
  <si>
    <t>Primary &amp; Secondary</t>
  </si>
  <si>
    <t>NOR Primary</t>
  </si>
  <si>
    <t>NOR Secondary</t>
  </si>
  <si>
    <t>De-Delegated Items 2020-21</t>
  </si>
  <si>
    <t>Please refer to the tab "TPECG" for more details</t>
  </si>
  <si>
    <t>Teachers' Employer Pension Contribution (Forecasts)</t>
  </si>
  <si>
    <t>Teachers' Pay Grant (2019/20 Forecasts)</t>
  </si>
  <si>
    <t>De-Delegation Costs</t>
  </si>
  <si>
    <r>
      <rPr>
        <b/>
        <sz val="10"/>
        <rFont val="Arial"/>
        <family val="2"/>
      </rPr>
      <t xml:space="preserve">Note : </t>
    </r>
    <r>
      <rPr>
        <sz val="10"/>
        <rFont val="Arial"/>
        <family val="2"/>
      </rPr>
      <t xml:space="preserve">
High Needs Mainstream, High Needs Top ups, Early Years, PE 2020/21 1st Instalment, Universal Infant Free School Meals, Teachers Pay Grant, Teachers Employer Pension Contribution, Year 7 Catch-up, Free School Supplementary  Grant and Pupil Premium are based on 2019/20 forecast. Please use this information as indicative. 
Monthly payments will be made by 2nd Friday of each month or prior to Payroll Direct Debtor Charge. Profiling of payments will continue as 2019/20 in equal twelfths.
All payments need to be recorded as </t>
    </r>
    <r>
      <rPr>
        <b/>
        <sz val="10"/>
        <rFont val="Arial"/>
        <family val="2"/>
      </rPr>
      <t>INCOME, only Capital DFC HPCF, Loans &amp; Repayments of Loans to be "fund to bank journals.</t>
    </r>
    <r>
      <rPr>
        <sz val="10"/>
        <rFont val="Arial"/>
        <family val="2"/>
      </rPr>
      <t xml:space="preserve"> Ledger codes are include in the table above for you.</t>
    </r>
  </si>
  <si>
    <t>Monthly Funding/Grant</t>
  </si>
  <si>
    <t>Other Funding/Grant</t>
  </si>
  <si>
    <t>Various</t>
  </si>
  <si>
    <t>July/September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</si>
</sst>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_(* #,##0_);_(* \(#,##0\);_(* &quot;-&quot;??_);_(@_)"/>
    <numFmt numFmtId="166" formatCode="&quot;£&quot;#,##0"/>
    <numFmt numFmtId="167" formatCode="#,##0_ ;[Red]\-#,##0\ "/>
    <numFmt numFmtId="168" formatCode="_(&quot;£&quot;* #,##0.00_);_(&quot;£&quot;* \(#,##0.00\);_(&quot;£&quot;* &quot;-&quot;??_);_(@_)"/>
    <numFmt numFmtId="169" formatCode="&quot;£&quot;#,##0.00"/>
    <numFmt numFmtId="170" formatCode="#,##0.0"/>
  </numFmts>
  <fonts count="29" x14ac:knownFonts="1">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1"/>
      <color rgb="FF000000"/>
      <name val="Calibri"/>
      <family val="2"/>
      <scheme val="minor"/>
    </font>
    <font>
      <b/>
      <sz val="11"/>
      <name val="Arial"/>
      <family val="2"/>
    </font>
    <font>
      <sz val="11"/>
      <name val="Arial"/>
      <family val="2"/>
    </font>
    <font>
      <b/>
      <sz val="18"/>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18"/>
      <color theme="1"/>
      <name val="Arial"/>
      <family val="2"/>
    </font>
    <font>
      <b/>
      <sz val="12"/>
      <color indexed="81"/>
      <name val="Tahoma"/>
      <family val="2"/>
    </font>
    <font>
      <b/>
      <sz val="14"/>
      <name val="Arial"/>
      <family val="2"/>
    </font>
    <font>
      <b/>
      <sz val="16"/>
      <color theme="1"/>
      <name val="Calibri"/>
      <family val="2"/>
      <scheme val="minor"/>
    </font>
    <font>
      <sz val="14"/>
      <color theme="1"/>
      <name val="Calibri"/>
      <family val="2"/>
      <scheme val="minor"/>
    </font>
    <font>
      <sz val="8"/>
      <name val="Arial"/>
      <family val="2"/>
    </font>
    <font>
      <b/>
      <sz val="11"/>
      <name val="Calibri"/>
      <family val="2"/>
      <scheme val="minor"/>
    </font>
    <font>
      <sz val="8"/>
      <color indexed="81"/>
      <name val="Tahoma"/>
      <family val="2"/>
    </font>
    <font>
      <sz val="9"/>
      <name val="Arial"/>
      <family val="2"/>
    </font>
    <font>
      <strike/>
      <sz val="9"/>
      <name val="Arial"/>
      <family val="2"/>
    </font>
    <font>
      <sz val="11"/>
      <color theme="0"/>
      <name val="Calibri"/>
      <family val="2"/>
      <scheme val="minor"/>
    </font>
    <font>
      <sz val="10"/>
      <color theme="0"/>
      <name val="Arial"/>
      <family val="2"/>
    </font>
    <font>
      <u/>
      <sz val="11"/>
      <color theme="10"/>
      <name val="Calibri"/>
      <family val="2"/>
      <scheme val="minor"/>
    </font>
    <font>
      <b/>
      <sz val="14"/>
      <name val="Calibri"/>
      <family val="2"/>
      <scheme val="minor"/>
    </font>
    <font>
      <sz val="18"/>
      <color theme="1"/>
      <name val="Calibri"/>
      <family val="2"/>
      <scheme val="minor"/>
    </font>
    <font>
      <vertAlign val="superscript"/>
      <sz val="11"/>
      <color theme="1"/>
      <name val="Calibri"/>
      <family val="2"/>
      <scheme val="minor"/>
    </font>
    <font>
      <sz val="5"/>
      <name val="Arial"/>
      <family val="2"/>
    </font>
  </fonts>
  <fills count="1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theme="1"/>
        <bgColor indexed="64"/>
      </patternFill>
    </fill>
    <fill>
      <patternFill patternType="solid">
        <fgColor theme="5"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9999FF"/>
        <bgColor indexed="64"/>
      </patternFill>
    </fill>
    <fill>
      <patternFill patternType="solid">
        <fgColor rgb="FF92D050"/>
        <bgColor indexed="64"/>
      </patternFill>
    </fill>
    <fill>
      <patternFill patternType="solid">
        <fgColor rgb="FFC0C0C0"/>
        <bgColor indexed="64"/>
      </patternFill>
    </fill>
    <fill>
      <patternFill patternType="solid">
        <fgColor rgb="FFFFFF00"/>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hair">
        <color auto="1"/>
      </bottom>
      <diagonal/>
    </border>
    <border>
      <left style="thin">
        <color auto="1"/>
      </left>
      <right style="hair">
        <color auto="1"/>
      </right>
      <top/>
      <bottom/>
      <diagonal/>
    </border>
    <border>
      <left style="hair">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right style="hair">
        <color auto="1"/>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3" fillId="0" borderId="0">
      <alignment vertical="top"/>
    </xf>
    <xf numFmtId="0" fontId="5"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0" fontId="24" fillId="0" borderId="0" applyNumberFormat="0" applyFill="0" applyBorder="0" applyAlignment="0" applyProtection="0"/>
  </cellStyleXfs>
  <cellXfs count="209">
    <xf numFmtId="0" fontId="0" fillId="0" borderId="0" xfId="0"/>
    <xf numFmtId="0" fontId="7" fillId="2" borderId="0" xfId="5" applyFont="1" applyFill="1" applyProtection="1">
      <protection locked="0"/>
    </xf>
    <xf numFmtId="0" fontId="2" fillId="0" borderId="0" xfId="0" applyFont="1" applyFill="1" applyBorder="1" applyProtection="1"/>
    <xf numFmtId="0" fontId="2" fillId="0" borderId="0" xfId="0" applyFont="1" applyFill="1" applyBorder="1" applyAlignment="1" applyProtection="1">
      <alignment horizontal="right"/>
    </xf>
    <xf numFmtId="0" fontId="6" fillId="5" borderId="1" xfId="3" applyFont="1" applyFill="1" applyBorder="1" applyAlignment="1" applyProtection="1">
      <alignment horizontal="center" vertical="center" wrapText="1"/>
    </xf>
    <xf numFmtId="0" fontId="6" fillId="5" borderId="2" xfId="3" applyFont="1" applyFill="1" applyBorder="1" applyAlignment="1" applyProtection="1">
      <alignment horizontal="center" vertical="center" wrapText="1"/>
    </xf>
    <xf numFmtId="166" fontId="7" fillId="10" borderId="2" xfId="3" applyNumberFormat="1" applyFont="1" applyFill="1" applyBorder="1" applyAlignment="1" applyProtection="1">
      <alignment horizontal="right"/>
    </xf>
    <xf numFmtId="166" fontId="7" fillId="10" borderId="1" xfId="3" applyNumberFormat="1" applyFont="1" applyFill="1" applyBorder="1" applyAlignment="1" applyProtection="1">
      <alignment horizontal="right"/>
    </xf>
    <xf numFmtId="166" fontId="7" fillId="10" borderId="3" xfId="3" applyNumberFormat="1" applyFont="1" applyFill="1" applyBorder="1" applyAlignment="1" applyProtection="1">
      <alignment horizontal="right"/>
    </xf>
    <xf numFmtId="0" fontId="7" fillId="9" borderId="4" xfId="3" applyNumberFormat="1" applyFont="1" applyFill="1" applyBorder="1" applyAlignment="1" applyProtection="1">
      <alignment horizontal="left"/>
    </xf>
    <xf numFmtId="1" fontId="11" fillId="9" borderId="4" xfId="0" applyNumberFormat="1" applyFont="1" applyFill="1" applyBorder="1" applyAlignment="1" applyProtection="1">
      <alignment horizontal="left"/>
    </xf>
    <xf numFmtId="166" fontId="7" fillId="7" borderId="1" xfId="3" applyNumberFormat="1" applyFont="1" applyFill="1" applyBorder="1" applyAlignment="1" applyProtection="1">
      <alignment horizontal="right"/>
    </xf>
    <xf numFmtId="166" fontId="6" fillId="11" borderId="1" xfId="4" applyNumberFormat="1" applyFont="1" applyFill="1" applyBorder="1" applyAlignment="1" applyProtection="1">
      <alignment horizontal="right" vertical="center" wrapText="1"/>
    </xf>
    <xf numFmtId="166" fontId="6" fillId="7" borderId="1" xfId="4" applyNumberFormat="1" applyFont="1" applyFill="1" applyBorder="1" applyAlignment="1" applyProtection="1">
      <alignment horizontal="right" vertical="center" wrapText="1"/>
    </xf>
    <xf numFmtId="166" fontId="6" fillId="11" borderId="1" xfId="4" applyNumberFormat="1" applyFont="1" applyFill="1" applyBorder="1" applyAlignment="1" applyProtection="1">
      <alignment horizontal="right" vertical="center"/>
    </xf>
    <xf numFmtId="0" fontId="2" fillId="0" borderId="0" xfId="5" applyFont="1" applyProtection="1"/>
    <xf numFmtId="164" fontId="12" fillId="0" borderId="0" xfId="5" applyNumberFormat="1" applyFont="1" applyFill="1" applyBorder="1" applyAlignment="1" applyProtection="1"/>
    <xf numFmtId="0" fontId="7" fillId="0" borderId="0" xfId="5" applyFont="1" applyAlignment="1" applyProtection="1">
      <alignment horizontal="left" indent="1"/>
    </xf>
    <xf numFmtId="0" fontId="2" fillId="0" borderId="0" xfId="5" applyFont="1" applyAlignment="1" applyProtection="1">
      <alignment horizontal="center"/>
    </xf>
    <xf numFmtId="0" fontId="7" fillId="0" borderId="0" xfId="5" applyFont="1" applyAlignment="1" applyProtection="1">
      <alignment horizontal="left"/>
    </xf>
    <xf numFmtId="0" fontId="7" fillId="0" borderId="0" xfId="5" applyFont="1" applyProtection="1"/>
    <xf numFmtId="0" fontId="4" fillId="0" borderId="10" xfId="5" applyFont="1" applyBorder="1" applyAlignment="1" applyProtection="1">
      <alignment horizontal="center" vertical="center" wrapText="1"/>
    </xf>
    <xf numFmtId="0" fontId="4" fillId="0" borderId="12" xfId="5" applyFont="1" applyBorder="1" applyAlignment="1" applyProtection="1">
      <alignment horizontal="center" vertical="center" wrapText="1"/>
    </xf>
    <xf numFmtId="0" fontId="4" fillId="0" borderId="0" xfId="5" applyFont="1" applyProtection="1"/>
    <xf numFmtId="3" fontId="2" fillId="0" borderId="7" xfId="5" applyNumberFormat="1" applyFont="1" applyBorder="1" applyProtection="1"/>
    <xf numFmtId="3" fontId="2" fillId="0" borderId="0" xfId="5" applyNumberFormat="1" applyFont="1" applyProtection="1"/>
    <xf numFmtId="3" fontId="2" fillId="0" borderId="5" xfId="5" applyNumberFormat="1" applyFont="1" applyBorder="1" applyProtection="1"/>
    <xf numFmtId="3" fontId="2" fillId="0" borderId="6" xfId="5" applyNumberFormat="1" applyFont="1" applyBorder="1" applyProtection="1"/>
    <xf numFmtId="3" fontId="4" fillId="0" borderId="10" xfId="5" applyNumberFormat="1" applyFont="1" applyBorder="1" applyProtection="1"/>
    <xf numFmtId="3" fontId="4" fillId="0" borderId="12" xfId="5" applyNumberFormat="1" applyFont="1" applyBorder="1" applyProtection="1"/>
    <xf numFmtId="0" fontId="2" fillId="0" borderId="0" xfId="5" applyFont="1" applyAlignment="1" applyProtection="1"/>
    <xf numFmtId="3" fontId="4" fillId="0" borderId="9" xfId="5" applyNumberFormat="1" applyFont="1" applyBorder="1" applyProtection="1"/>
    <xf numFmtId="164" fontId="8" fillId="0" borderId="0" xfId="0" applyNumberFormat="1" applyFont="1" applyFill="1" applyBorder="1" applyProtection="1"/>
    <xf numFmtId="0" fontId="0" fillId="0" borderId="0" xfId="0" applyProtection="1"/>
    <xf numFmtId="0" fontId="0" fillId="0" borderId="0" xfId="0" applyFill="1" applyBorder="1" applyProtection="1"/>
    <xf numFmtId="164" fontId="9" fillId="0" borderId="0" xfId="1" applyNumberFormat="1" applyFont="1" applyProtection="1"/>
    <xf numFmtId="164" fontId="2" fillId="0" borderId="0" xfId="1" applyNumberFormat="1" applyFont="1" applyProtection="1"/>
    <xf numFmtId="164" fontId="0" fillId="0" borderId="0" xfId="1" applyNumberFormat="1" applyFont="1" applyProtection="1"/>
    <xf numFmtId="164" fontId="2" fillId="0" borderId="0" xfId="0" applyNumberFormat="1" applyFont="1" applyBorder="1" applyProtection="1"/>
    <xf numFmtId="164" fontId="2" fillId="0" borderId="0" xfId="1" applyNumberFormat="1" applyFont="1" applyBorder="1" applyProtection="1"/>
    <xf numFmtId="0" fontId="2" fillId="0" borderId="0" xfId="0" applyFont="1" applyProtection="1"/>
    <xf numFmtId="0" fontId="4" fillId="0" borderId="0" xfId="0" applyFont="1" applyProtection="1"/>
    <xf numFmtId="164" fontId="6" fillId="6" borderId="2" xfId="0" applyNumberFormat="1" applyFont="1" applyFill="1" applyBorder="1" applyAlignment="1" applyProtection="1">
      <alignment horizontal="center" vertical="center" wrapText="1"/>
    </xf>
    <xf numFmtId="164" fontId="6" fillId="4" borderId="2" xfId="0" applyNumberFormat="1" applyFont="1" applyFill="1" applyBorder="1" applyAlignment="1" applyProtection="1">
      <alignment horizontal="center" vertical="center" wrapText="1"/>
    </xf>
    <xf numFmtId="164" fontId="9" fillId="7" borderId="1" xfId="0" applyNumberFormat="1" applyFont="1" applyFill="1" applyBorder="1" applyAlignment="1" applyProtection="1">
      <alignment horizontal="center" vertical="center" wrapText="1"/>
    </xf>
    <xf numFmtId="0" fontId="9" fillId="0" borderId="0" xfId="0" applyFont="1" applyProtection="1"/>
    <xf numFmtId="165" fontId="9" fillId="0" borderId="0" xfId="1" applyNumberFormat="1" applyFont="1" applyProtection="1"/>
    <xf numFmtId="165" fontId="6" fillId="5" borderId="1" xfId="1" applyNumberFormat="1" applyFont="1" applyFill="1" applyBorder="1" applyAlignment="1" applyProtection="1">
      <alignment horizontal="center" vertical="center" wrapText="1"/>
    </xf>
    <xf numFmtId="164" fontId="9" fillId="7" borderId="2" xfId="0" applyNumberFormat="1" applyFont="1" applyFill="1" applyBorder="1" applyAlignment="1" applyProtection="1">
      <alignment horizontal="center" vertical="center" wrapText="1"/>
    </xf>
    <xf numFmtId="164" fontId="6" fillId="2" borderId="2" xfId="0" applyNumberFormat="1" applyFont="1" applyFill="1" applyBorder="1" applyAlignment="1" applyProtection="1">
      <alignment horizontal="center" vertical="center" wrapText="1"/>
    </xf>
    <xf numFmtId="164" fontId="6" fillId="8" borderId="2" xfId="0" applyNumberFormat="1" applyFont="1" applyFill="1" applyBorder="1" applyAlignment="1" applyProtection="1">
      <alignment horizontal="center" vertical="center" wrapText="1"/>
    </xf>
    <xf numFmtId="165" fontId="6" fillId="8" borderId="2" xfId="1" applyNumberFormat="1" applyFont="1" applyFill="1" applyBorder="1" applyAlignment="1" applyProtection="1">
      <alignment horizontal="center" vertical="center" wrapText="1"/>
    </xf>
    <xf numFmtId="164" fontId="10" fillId="0" borderId="0" xfId="0" applyNumberFormat="1" applyFont="1" applyFill="1" applyBorder="1" applyAlignment="1" applyProtection="1">
      <alignment horizontal="right"/>
    </xf>
    <xf numFmtId="0" fontId="16" fillId="0" borderId="0" xfId="0" applyFont="1" applyProtection="1"/>
    <xf numFmtId="0" fontId="16" fillId="0" borderId="0" xfId="0" applyFont="1" applyFill="1" applyBorder="1" applyProtection="1"/>
    <xf numFmtId="164" fontId="10" fillId="0" borderId="0" xfId="1" applyNumberFormat="1" applyFont="1" applyProtection="1"/>
    <xf numFmtId="164" fontId="16" fillId="0" borderId="0" xfId="1" applyNumberFormat="1" applyFont="1" applyBorder="1" applyProtection="1"/>
    <xf numFmtId="0" fontId="16" fillId="0" borderId="0" xfId="0" applyFont="1" applyBorder="1" applyProtection="1"/>
    <xf numFmtId="0" fontId="6" fillId="5" borderId="1" xfId="3" applyFont="1" applyFill="1" applyBorder="1" applyAlignment="1" applyProtection="1">
      <alignment horizontal="center" vertical="center"/>
    </xf>
    <xf numFmtId="0" fontId="4" fillId="0" borderId="0" xfId="0" applyFont="1" applyAlignment="1" applyProtection="1"/>
    <xf numFmtId="0" fontId="0" fillId="0" borderId="0" xfId="0" applyAlignment="1" applyProtection="1"/>
    <xf numFmtId="3" fontId="6" fillId="5" borderId="1" xfId="3" applyNumberFormat="1" applyFont="1" applyFill="1" applyBorder="1" applyAlignment="1" applyProtection="1">
      <alignment horizontal="center" vertical="center" wrapText="1"/>
    </xf>
    <xf numFmtId="3" fontId="7" fillId="9" borderId="4" xfId="3" applyNumberFormat="1" applyFont="1" applyFill="1" applyBorder="1" applyAlignment="1" applyProtection="1"/>
    <xf numFmtId="3" fontId="6" fillId="9" borderId="4" xfId="3" applyNumberFormat="1" applyFont="1" applyFill="1" applyBorder="1" applyAlignment="1" applyProtection="1"/>
    <xf numFmtId="166" fontId="6" fillId="10" borderId="2" xfId="3" applyNumberFormat="1" applyFont="1" applyFill="1" applyBorder="1" applyAlignment="1" applyProtection="1">
      <alignment horizontal="right"/>
    </xf>
    <xf numFmtId="165" fontId="2" fillId="0" borderId="0" xfId="1" applyNumberFormat="1" applyFont="1" applyBorder="1" applyProtection="1"/>
    <xf numFmtId="165" fontId="2" fillId="0" borderId="0" xfId="1" applyNumberFormat="1" applyFont="1" applyProtection="1"/>
    <xf numFmtId="165" fontId="0" fillId="0" borderId="0" xfId="1" applyNumberFormat="1" applyFont="1" applyProtection="1"/>
    <xf numFmtId="165" fontId="2" fillId="0" borderId="0" xfId="1" quotePrefix="1" applyNumberFormat="1" applyFont="1" applyProtection="1"/>
    <xf numFmtId="0" fontId="14" fillId="0" borderId="0" xfId="2" applyFont="1" applyFill="1" applyBorder="1" applyAlignment="1" applyProtection="1">
      <alignment horizontal="center" wrapText="1"/>
    </xf>
    <xf numFmtId="164" fontId="10" fillId="0" borderId="0" xfId="1" applyNumberFormat="1" applyFont="1" applyFill="1" applyBorder="1" applyProtection="1"/>
    <xf numFmtId="164" fontId="14" fillId="0" borderId="0" xfId="1" applyNumberFormat="1" applyFont="1" applyFill="1" applyBorder="1" applyAlignment="1" applyProtection="1">
      <alignment horizontal="center" wrapText="1"/>
    </xf>
    <xf numFmtId="0" fontId="2" fillId="0" borderId="14" xfId="5" applyFont="1" applyBorder="1" applyAlignment="1" applyProtection="1">
      <alignment horizontal="center"/>
    </xf>
    <xf numFmtId="0" fontId="2" fillId="0" borderId="15" xfId="5" applyFont="1" applyBorder="1" applyAlignment="1" applyProtection="1">
      <alignment horizontal="center"/>
    </xf>
    <xf numFmtId="0" fontId="4" fillId="0" borderId="13" xfId="5" applyFont="1" applyBorder="1" applyAlignment="1" applyProtection="1">
      <alignment horizontal="center"/>
    </xf>
    <xf numFmtId="0" fontId="4" fillId="0" borderId="13" xfId="5" applyFont="1" applyBorder="1" applyAlignment="1" applyProtection="1">
      <alignment horizontal="center" vertical="center" wrapText="1"/>
    </xf>
    <xf numFmtId="3" fontId="2" fillId="0" borderId="9" xfId="5" applyNumberFormat="1" applyFont="1" applyBorder="1" applyProtection="1"/>
    <xf numFmtId="166" fontId="6" fillId="12" borderId="1" xfId="4" applyNumberFormat="1" applyFont="1" applyFill="1" applyBorder="1" applyAlignment="1" applyProtection="1">
      <alignment horizontal="right" vertical="center" wrapText="1"/>
    </xf>
    <xf numFmtId="167" fontId="7" fillId="9" borderId="4" xfId="1" applyNumberFormat="1" applyFont="1" applyFill="1" applyBorder="1" applyAlignment="1" applyProtection="1">
      <alignment horizontal="right"/>
    </xf>
    <xf numFmtId="0" fontId="11" fillId="0" borderId="0" xfId="0" applyFont="1" applyProtection="1"/>
    <xf numFmtId="0" fontId="2" fillId="0" borderId="14" xfId="5" applyFont="1" applyFill="1" applyBorder="1" applyAlignment="1" applyProtection="1">
      <alignment horizontal="center"/>
    </xf>
    <xf numFmtId="0" fontId="2" fillId="0" borderId="15" xfId="5" applyFont="1" applyFill="1" applyBorder="1" applyAlignment="1" applyProtection="1">
      <alignment horizontal="center"/>
    </xf>
    <xf numFmtId="3" fontId="2" fillId="0" borderId="8" xfId="5" applyNumberFormat="1" applyFont="1" applyBorder="1" applyProtection="1"/>
    <xf numFmtId="3" fontId="4" fillId="0" borderId="7" xfId="5" applyNumberFormat="1" applyFont="1" applyBorder="1" applyProtection="1"/>
    <xf numFmtId="0" fontId="2" fillId="0" borderId="0" xfId="5" applyFont="1" applyFill="1" applyBorder="1" applyProtection="1"/>
    <xf numFmtId="0" fontId="2" fillId="0" borderId="0" xfId="5" applyFont="1" applyFill="1" applyBorder="1" applyAlignment="1" applyProtection="1">
      <alignment horizontal="center"/>
    </xf>
    <xf numFmtId="0" fontId="14" fillId="0" borderId="0" xfId="5" applyFont="1" applyFill="1" applyBorder="1" applyAlignment="1" applyProtection="1"/>
    <xf numFmtId="0" fontId="4" fillId="0" borderId="0" xfId="5" applyFont="1" applyFill="1" applyBorder="1" applyAlignment="1" applyProtection="1">
      <alignment horizontal="center" vertical="center"/>
    </xf>
    <xf numFmtId="0" fontId="4" fillId="0" borderId="0" xfId="5" applyFont="1" applyFill="1" applyBorder="1" applyAlignment="1" applyProtection="1">
      <alignment horizontal="center" vertical="center" wrapText="1"/>
    </xf>
    <xf numFmtId="0" fontId="2" fillId="0" borderId="0" xfId="5" applyFont="1" applyFill="1" applyBorder="1" applyAlignment="1" applyProtection="1"/>
    <xf numFmtId="1" fontId="14" fillId="0" borderId="0" xfId="1" applyNumberFormat="1" applyFont="1" applyBorder="1" applyAlignment="1" applyProtection="1">
      <alignment horizontal="center"/>
    </xf>
    <xf numFmtId="3" fontId="2" fillId="0" borderId="19" xfId="5" applyNumberFormat="1" applyFont="1" applyBorder="1" applyProtection="1"/>
    <xf numFmtId="0" fontId="2" fillId="3" borderId="20" xfId="5" applyFont="1" applyFill="1" applyBorder="1" applyProtection="1"/>
    <xf numFmtId="3" fontId="2" fillId="3" borderId="21" xfId="5" applyNumberFormat="1" applyFont="1" applyFill="1" applyBorder="1" applyProtection="1"/>
    <xf numFmtId="3" fontId="2" fillId="0" borderId="22" xfId="5" applyNumberFormat="1" applyFont="1" applyBorder="1" applyProtection="1"/>
    <xf numFmtId="3" fontId="2" fillId="0" borderId="21" xfId="5" applyNumberFormat="1" applyFont="1" applyBorder="1" applyProtection="1"/>
    <xf numFmtId="3" fontId="4" fillId="0" borderId="4" xfId="5" applyNumberFormat="1" applyFont="1" applyBorder="1" applyProtection="1"/>
    <xf numFmtId="3" fontId="2" fillId="0" borderId="23" xfId="5" applyNumberFormat="1" applyFont="1" applyBorder="1" applyProtection="1"/>
    <xf numFmtId="0" fontId="2" fillId="3" borderId="19" xfId="5" applyFont="1" applyFill="1" applyBorder="1" applyProtection="1"/>
    <xf numFmtId="3" fontId="4" fillId="0" borderId="1" xfId="5" applyNumberFormat="1" applyFont="1" applyBorder="1" applyProtection="1"/>
    <xf numFmtId="0" fontId="4" fillId="0" borderId="1" xfId="5" applyFont="1" applyBorder="1" applyAlignment="1" applyProtection="1">
      <alignment horizontal="center" vertical="center" wrapText="1"/>
    </xf>
    <xf numFmtId="0" fontId="17" fillId="0" borderId="23" xfId="5" applyFont="1" applyBorder="1" applyAlignment="1" applyProtection="1">
      <alignment horizontal="center"/>
    </xf>
    <xf numFmtId="0" fontId="17" fillId="0" borderId="19" xfId="5" applyFont="1" applyBorder="1" applyAlignment="1" applyProtection="1">
      <alignment horizontal="center"/>
    </xf>
    <xf numFmtId="0" fontId="17" fillId="0" borderId="19" xfId="5" applyFont="1" applyBorder="1" applyAlignment="1" applyProtection="1">
      <alignment horizontal="center" wrapText="1"/>
    </xf>
    <xf numFmtId="0" fontId="4" fillId="0" borderId="1" xfId="5" applyFont="1" applyBorder="1" applyAlignment="1" applyProtection="1">
      <alignment horizontal="center"/>
    </xf>
    <xf numFmtId="3" fontId="2" fillId="0" borderId="24" xfId="5" applyNumberFormat="1" applyFont="1" applyBorder="1" applyProtection="1"/>
    <xf numFmtId="3" fontId="2" fillId="0" borderId="25" xfId="5" applyNumberFormat="1" applyFont="1" applyBorder="1" applyProtection="1"/>
    <xf numFmtId="3" fontId="4" fillId="0" borderId="11" xfId="5" applyNumberFormat="1" applyFont="1" applyBorder="1" applyProtection="1"/>
    <xf numFmtId="3" fontId="4" fillId="0" borderId="8" xfId="5" applyNumberFormat="1" applyFont="1" applyBorder="1" applyProtection="1"/>
    <xf numFmtId="4" fontId="20" fillId="0" borderId="0" xfId="5" applyNumberFormat="1" applyFont="1" applyProtection="1"/>
    <xf numFmtId="4" fontId="21" fillId="0" borderId="0" xfId="5" applyNumberFormat="1" applyFont="1" applyProtection="1"/>
    <xf numFmtId="4" fontId="21" fillId="0" borderId="0" xfId="1" applyNumberFormat="1" applyFont="1" applyProtection="1"/>
    <xf numFmtId="0" fontId="23" fillId="0" borderId="0" xfId="0" applyFont="1" applyFill="1" applyBorder="1" applyProtection="1"/>
    <xf numFmtId="0" fontId="22" fillId="0" borderId="0" xfId="0" applyFont="1" applyProtection="1"/>
    <xf numFmtId="3" fontId="0" fillId="0" borderId="0" xfId="0" applyNumberFormat="1" applyProtection="1"/>
    <xf numFmtId="0" fontId="24" fillId="0" borderId="0" xfId="9" applyProtection="1"/>
    <xf numFmtId="164" fontId="10" fillId="0" borderId="0" xfId="1" applyNumberFormat="1" applyFont="1" applyBorder="1" applyProtection="1"/>
    <xf numFmtId="17" fontId="4" fillId="0" borderId="10" xfId="5" applyNumberFormat="1" applyFont="1" applyBorder="1" applyAlignment="1" applyProtection="1">
      <alignment horizontal="center" vertical="center" wrapText="1"/>
    </xf>
    <xf numFmtId="17" fontId="4" fillId="0" borderId="11" xfId="5" applyNumberFormat="1" applyFont="1" applyBorder="1" applyAlignment="1" applyProtection="1">
      <alignment horizontal="center" vertical="center" wrapText="1"/>
    </xf>
    <xf numFmtId="17" fontId="4" fillId="0" borderId="12" xfId="5" applyNumberFormat="1" applyFont="1" applyBorder="1" applyAlignment="1" applyProtection="1">
      <alignment horizontal="center" vertical="center" wrapText="1"/>
    </xf>
    <xf numFmtId="4" fontId="28" fillId="0" borderId="0" xfId="1" applyNumberFormat="1" applyFont="1" applyProtection="1"/>
    <xf numFmtId="3" fontId="2" fillId="0" borderId="34" xfId="5" applyNumberFormat="1" applyFont="1" applyBorder="1" applyProtection="1"/>
    <xf numFmtId="3" fontId="2" fillId="0" borderId="35" xfId="5" applyNumberFormat="1" applyFont="1" applyBorder="1" applyProtection="1"/>
    <xf numFmtId="3" fontId="2" fillId="0" borderId="36" xfId="5" applyNumberFormat="1" applyFont="1" applyBorder="1" applyProtection="1"/>
    <xf numFmtId="0" fontId="6" fillId="0" borderId="0" xfId="5" applyFont="1" applyAlignment="1" applyProtection="1">
      <alignment horizontal="left" indent="1"/>
    </xf>
    <xf numFmtId="0" fontId="2" fillId="0" borderId="18" xfId="5" applyFont="1" applyBorder="1" applyAlignment="1" applyProtection="1">
      <alignment vertical="center"/>
    </xf>
    <xf numFmtId="0" fontId="2" fillId="0" borderId="37" xfId="5" applyFont="1" applyBorder="1" applyAlignment="1" applyProtection="1"/>
    <xf numFmtId="0" fontId="2" fillId="0" borderId="37" xfId="5" applyFont="1" applyBorder="1" applyAlignment="1" applyProtection="1">
      <alignment horizontal="left" indent="1"/>
    </xf>
    <xf numFmtId="0" fontId="2" fillId="0" borderId="38" xfId="5" applyFont="1" applyBorder="1" applyAlignment="1" applyProtection="1">
      <alignment horizontal="left" indent="2"/>
    </xf>
    <xf numFmtId="0" fontId="4" fillId="0" borderId="37" xfId="5" applyFont="1" applyBorder="1" applyAlignment="1" applyProtection="1">
      <alignment horizontal="left"/>
    </xf>
    <xf numFmtId="0" fontId="2" fillId="0" borderId="38" xfId="5" applyFont="1" applyBorder="1" applyAlignment="1" applyProtection="1"/>
    <xf numFmtId="0" fontId="4" fillId="0" borderId="18" xfId="5" applyFont="1" applyBorder="1" applyAlignment="1" applyProtection="1"/>
    <xf numFmtId="0" fontId="2" fillId="0" borderId="18" xfId="5" applyFont="1" applyBorder="1" applyAlignment="1" applyProtection="1"/>
    <xf numFmtId="0" fontId="2" fillId="0" borderId="16" xfId="5" applyFont="1" applyBorder="1" applyAlignment="1" applyProtection="1"/>
    <xf numFmtId="0" fontId="4" fillId="0" borderId="4" xfId="5" applyFont="1" applyBorder="1" applyAlignment="1" applyProtection="1">
      <alignment horizontal="center" wrapText="1"/>
    </xf>
    <xf numFmtId="3" fontId="4" fillId="0" borderId="20" xfId="5" applyNumberFormat="1" applyFont="1" applyBorder="1" applyProtection="1"/>
    <xf numFmtId="3" fontId="4" fillId="0" borderId="21" xfId="5" applyNumberFormat="1" applyFont="1" applyBorder="1" applyProtection="1"/>
    <xf numFmtId="3" fontId="4" fillId="0" borderId="39" xfId="5" applyNumberFormat="1" applyFont="1" applyBorder="1" applyProtection="1"/>
    <xf numFmtId="0" fontId="4" fillId="0" borderId="1" xfId="5" applyFont="1" applyBorder="1" applyAlignment="1" applyProtection="1">
      <alignment horizontal="center" vertical="center"/>
    </xf>
    <xf numFmtId="0" fontId="2" fillId="0" borderId="23" xfId="5" applyFont="1" applyBorder="1" applyAlignment="1" applyProtection="1">
      <alignment horizontal="center"/>
    </xf>
    <xf numFmtId="0" fontId="2" fillId="0" borderId="23" xfId="5" applyFont="1" applyFill="1" applyBorder="1" applyAlignment="1" applyProtection="1">
      <alignment horizontal="center"/>
    </xf>
    <xf numFmtId="0" fontId="2" fillId="0" borderId="19" xfId="5" applyFont="1" applyFill="1" applyBorder="1" applyAlignment="1" applyProtection="1">
      <alignment horizontal="center"/>
    </xf>
    <xf numFmtId="0" fontId="2" fillId="0" borderId="19" xfId="5" applyFont="1" applyBorder="1" applyAlignment="1" applyProtection="1">
      <alignment horizontal="center"/>
    </xf>
    <xf numFmtId="0" fontId="4" fillId="0" borderId="18" xfId="5" applyFont="1" applyBorder="1" applyAlignment="1" applyProtection="1">
      <alignment horizontal="center" vertical="center"/>
    </xf>
    <xf numFmtId="0" fontId="4" fillId="0" borderId="4" xfId="5" applyFont="1" applyBorder="1" applyAlignment="1" applyProtection="1">
      <alignment horizontal="center" vertical="center" wrapText="1"/>
    </xf>
    <xf numFmtId="0" fontId="2" fillId="0" borderId="37" xfId="5" applyFont="1" applyBorder="1" applyAlignment="1" applyProtection="1">
      <alignment horizontal="center"/>
    </xf>
    <xf numFmtId="0" fontId="2" fillId="0" borderId="20" xfId="5" applyFont="1" applyBorder="1" applyAlignment="1" applyProtection="1">
      <alignment horizontal="center"/>
    </xf>
    <xf numFmtId="0" fontId="2" fillId="0" borderId="38" xfId="5" applyFont="1" applyBorder="1" applyAlignment="1" applyProtection="1">
      <alignment horizontal="center"/>
    </xf>
    <xf numFmtId="0" fontId="2" fillId="0" borderId="21" xfId="5" applyFont="1" applyBorder="1" applyAlignment="1" applyProtection="1">
      <alignment horizontal="center"/>
    </xf>
    <xf numFmtId="0" fontId="2" fillId="0" borderId="16" xfId="5" applyFont="1" applyBorder="1" applyAlignment="1" applyProtection="1">
      <alignment horizontal="center"/>
    </xf>
    <xf numFmtId="0" fontId="2" fillId="0" borderId="17" xfId="5" applyFont="1" applyBorder="1" applyAlignment="1" applyProtection="1">
      <alignment horizontal="center"/>
    </xf>
    <xf numFmtId="0" fontId="4" fillId="0" borderId="18" xfId="5" applyFont="1" applyBorder="1" applyAlignment="1" applyProtection="1">
      <alignment horizontal="center"/>
    </xf>
    <xf numFmtId="0" fontId="4" fillId="0" borderId="4" xfId="5" applyFont="1" applyBorder="1" applyAlignment="1" applyProtection="1">
      <alignment horizontal="center"/>
    </xf>
    <xf numFmtId="0" fontId="2" fillId="0" borderId="0" xfId="5" applyFont="1" applyAlignment="1" applyProtection="1">
      <alignment horizontal="center"/>
      <protection locked="0"/>
    </xf>
    <xf numFmtId="0" fontId="24" fillId="0" borderId="0" xfId="9" applyProtection="1">
      <protection locked="0"/>
    </xf>
    <xf numFmtId="0" fontId="2" fillId="0" borderId="0" xfId="5" applyFont="1" applyProtection="1">
      <protection locked="0"/>
    </xf>
    <xf numFmtId="0" fontId="0" fillId="0" borderId="1" xfId="0" applyBorder="1" applyProtection="1"/>
    <xf numFmtId="0" fontId="11" fillId="0" borderId="0" xfId="0" applyFont="1" applyFill="1" applyAlignment="1" applyProtection="1">
      <alignment horizontal="left"/>
    </xf>
    <xf numFmtId="0" fontId="0" fillId="0" borderId="0" xfId="0" applyFill="1" applyProtection="1"/>
    <xf numFmtId="168" fontId="11" fillId="0" borderId="0" xfId="7" applyFont="1" applyFill="1" applyAlignment="1" applyProtection="1">
      <alignment horizontal="right"/>
    </xf>
    <xf numFmtId="168" fontId="18" fillId="0" borderId="0" xfId="7" applyFont="1" applyFill="1" applyAlignment="1" applyProtection="1">
      <alignment horizontal="right"/>
    </xf>
    <xf numFmtId="0" fontId="18" fillId="0" borderId="0" xfId="0" applyFont="1" applyFill="1" applyAlignment="1" applyProtection="1">
      <alignment horizontal="left"/>
    </xf>
    <xf numFmtId="0" fontId="18" fillId="13" borderId="1" xfId="0" applyFont="1" applyFill="1" applyBorder="1" applyAlignment="1" applyProtection="1">
      <alignment horizontal="center" vertical="center" wrapText="1"/>
    </xf>
    <xf numFmtId="1" fontId="18" fillId="13" borderId="1" xfId="0" applyNumberFormat="1" applyFont="1" applyFill="1" applyBorder="1" applyAlignment="1" applyProtection="1">
      <alignment horizontal="center" vertical="center" wrapText="1"/>
    </xf>
    <xf numFmtId="0" fontId="18" fillId="15" borderId="1" xfId="0" applyFont="1" applyFill="1" applyBorder="1" applyAlignment="1" applyProtection="1">
      <alignment horizontal="center" vertical="center" wrapText="1"/>
    </xf>
    <xf numFmtId="1" fontId="18" fillId="15" borderId="1" xfId="0" applyNumberFormat="1" applyFont="1" applyFill="1" applyBorder="1" applyAlignment="1" applyProtection="1">
      <alignment horizontal="center" vertical="center" wrapText="1"/>
    </xf>
    <xf numFmtId="0" fontId="9" fillId="15" borderId="1" xfId="0" applyFont="1" applyFill="1" applyBorder="1" applyAlignment="1" applyProtection="1">
      <alignment horizontal="center" vertical="center" wrapText="1"/>
    </xf>
    <xf numFmtId="0" fontId="9" fillId="15" borderId="1" xfId="0" applyFont="1" applyFill="1" applyBorder="1" applyProtection="1"/>
    <xf numFmtId="3" fontId="18" fillId="15" borderId="1" xfId="0" applyNumberFormat="1" applyFont="1" applyFill="1" applyBorder="1" applyAlignment="1" applyProtection="1">
      <alignment horizontal="right" wrapText="1"/>
    </xf>
    <xf numFmtId="169" fontId="9" fillId="15" borderId="1" xfId="0" applyNumberFormat="1" applyFont="1" applyFill="1" applyBorder="1" applyProtection="1"/>
    <xf numFmtId="1" fontId="11" fillId="9" borderId="1" xfId="0" applyNumberFormat="1" applyFont="1" applyFill="1" applyBorder="1" applyAlignment="1" applyProtection="1">
      <alignment horizontal="left"/>
    </xf>
    <xf numFmtId="0" fontId="11" fillId="9" borderId="1" xfId="0" applyFont="1" applyFill="1" applyBorder="1" applyAlignment="1" applyProtection="1">
      <alignment horizontal="left"/>
    </xf>
    <xf numFmtId="4" fontId="11" fillId="9" borderId="1" xfId="8" applyNumberFormat="1" applyFont="1" applyFill="1" applyBorder="1" applyAlignment="1" applyProtection="1">
      <alignment horizontal="right"/>
    </xf>
    <xf numFmtId="4" fontId="18" fillId="9" borderId="1" xfId="8" applyNumberFormat="1" applyFont="1" applyFill="1" applyBorder="1" applyAlignment="1" applyProtection="1">
      <alignment horizontal="right"/>
    </xf>
    <xf numFmtId="43" fontId="0" fillId="0" borderId="1" xfId="1" applyFont="1" applyBorder="1" applyProtection="1"/>
    <xf numFmtId="4" fontId="0" fillId="0" borderId="0" xfId="0" applyNumberFormat="1" applyProtection="1"/>
    <xf numFmtId="1" fontId="11" fillId="0" borderId="0" xfId="0" applyNumberFormat="1" applyFont="1" applyFill="1" applyAlignment="1" applyProtection="1">
      <alignment horizontal="left"/>
    </xf>
    <xf numFmtId="169" fontId="11" fillId="0" borderId="0" xfId="7" applyNumberFormat="1" applyFont="1" applyFill="1" applyAlignment="1" applyProtection="1">
      <alignment horizontal="right"/>
    </xf>
    <xf numFmtId="169" fontId="18" fillId="0" borderId="0" xfId="7" applyNumberFormat="1" applyFont="1" applyFill="1" applyAlignment="1" applyProtection="1">
      <alignment horizontal="right"/>
    </xf>
    <xf numFmtId="0" fontId="26" fillId="14" borderId="0" xfId="0" applyFont="1" applyFill="1" applyProtection="1"/>
    <xf numFmtId="0" fontId="26" fillId="14" borderId="0" xfId="0" applyFont="1" applyFill="1" applyAlignment="1" applyProtection="1">
      <alignment horizontal="center"/>
    </xf>
    <xf numFmtId="0" fontId="0" fillId="14" borderId="0" xfId="0" applyFill="1" applyAlignment="1" applyProtection="1">
      <alignment horizontal="center"/>
    </xf>
    <xf numFmtId="43" fontId="0" fillId="14" borderId="0" xfId="1" applyNumberFormat="1" applyFont="1" applyFill="1" applyProtection="1"/>
    <xf numFmtId="0" fontId="25" fillId="0" borderId="0" xfId="0" applyFont="1" applyAlignment="1" applyProtection="1">
      <alignment horizontal="left" vertical="center"/>
    </xf>
    <xf numFmtId="0" fontId="0" fillId="0" borderId="0" xfId="0" applyAlignment="1" applyProtection="1">
      <alignment horizontal="center"/>
    </xf>
    <xf numFmtId="43" fontId="0" fillId="0" borderId="0" xfId="1" applyNumberFormat="1" applyFont="1" applyProtection="1"/>
    <xf numFmtId="0" fontId="0" fillId="0" borderId="13" xfId="0" applyBorder="1" applyAlignment="1" applyProtection="1">
      <alignment horizontal="left" vertical="center" wrapText="1"/>
    </xf>
    <xf numFmtId="0" fontId="0" fillId="0" borderId="13" xfId="0" applyBorder="1" applyAlignment="1" applyProtection="1">
      <alignment horizontal="center" vertical="center" wrapText="1"/>
    </xf>
    <xf numFmtId="0" fontId="0" fillId="0" borderId="0" xfId="0" applyAlignment="1" applyProtection="1">
      <alignment horizontal="left"/>
    </xf>
    <xf numFmtId="169" fontId="0" fillId="0" borderId="0" xfId="0" applyNumberFormat="1" applyAlignment="1" applyProtection="1">
      <alignment horizontal="center"/>
    </xf>
    <xf numFmtId="170" fontId="0" fillId="0" borderId="0" xfId="0" applyNumberFormat="1" applyAlignment="1" applyProtection="1">
      <alignment horizontal="center"/>
    </xf>
    <xf numFmtId="43" fontId="0" fillId="0" borderId="0" xfId="1" applyFont="1" applyAlignment="1" applyProtection="1">
      <alignment horizontal="center"/>
    </xf>
    <xf numFmtId="166" fontId="7" fillId="14" borderId="2" xfId="3" applyNumberFormat="1" applyFont="1" applyFill="1" applyBorder="1" applyAlignment="1" applyProtection="1">
      <alignment horizontal="right"/>
    </xf>
    <xf numFmtId="0" fontId="2" fillId="10" borderId="26" xfId="5" applyFont="1" applyFill="1" applyBorder="1" applyAlignment="1" applyProtection="1">
      <alignment horizontal="left" vertical="top" wrapText="1"/>
    </xf>
    <xf numFmtId="0" fontId="2" fillId="10" borderId="27" xfId="5" applyFont="1" applyFill="1" applyBorder="1" applyAlignment="1" applyProtection="1">
      <alignment horizontal="left" vertical="top" wrapText="1"/>
    </xf>
    <xf numFmtId="0" fontId="2" fillId="10" borderId="28" xfId="5" applyFont="1" applyFill="1" applyBorder="1" applyAlignment="1" applyProtection="1">
      <alignment horizontal="left" vertical="top" wrapText="1"/>
    </xf>
    <xf numFmtId="0" fontId="2" fillId="10" borderId="29" xfId="5" applyFont="1" applyFill="1" applyBorder="1" applyAlignment="1" applyProtection="1">
      <alignment horizontal="left" vertical="top" wrapText="1"/>
    </xf>
    <xf numFmtId="0" fontId="2" fillId="10" borderId="1" xfId="5" applyFont="1" applyFill="1" applyBorder="1" applyAlignment="1" applyProtection="1">
      <alignment horizontal="left" vertical="top" wrapText="1"/>
    </xf>
    <xf numFmtId="0" fontId="2" fillId="10" borderId="30" xfId="5" applyFont="1" applyFill="1" applyBorder="1" applyAlignment="1" applyProtection="1">
      <alignment horizontal="left" vertical="top" wrapText="1"/>
    </xf>
    <xf numFmtId="0" fontId="2" fillId="10" borderId="31" xfId="5" applyFont="1" applyFill="1" applyBorder="1" applyAlignment="1" applyProtection="1">
      <alignment horizontal="left" vertical="top" wrapText="1"/>
    </xf>
    <xf numFmtId="0" fontId="2" fillId="10" borderId="32" xfId="5" applyFont="1" applyFill="1" applyBorder="1" applyAlignment="1" applyProtection="1">
      <alignment horizontal="left" vertical="top" wrapText="1"/>
    </xf>
    <xf numFmtId="0" fontId="2" fillId="10" borderId="33" xfId="5" applyFont="1" applyFill="1" applyBorder="1" applyAlignment="1" applyProtection="1">
      <alignment horizontal="left" vertical="top" wrapText="1"/>
    </xf>
    <xf numFmtId="164" fontId="15" fillId="0" borderId="1" xfId="1" applyNumberFormat="1" applyFont="1" applyBorder="1" applyAlignment="1" applyProtection="1">
      <alignment horizontal="center" wrapText="1"/>
    </xf>
    <xf numFmtId="0" fontId="15" fillId="0" borderId="1" xfId="0" applyFont="1" applyBorder="1" applyAlignment="1" applyProtection="1">
      <alignment horizontal="center" wrapText="1"/>
    </xf>
    <xf numFmtId="164" fontId="8" fillId="0" borderId="0" xfId="0" applyNumberFormat="1" applyFont="1" applyFill="1" applyBorder="1" applyAlignment="1" applyProtection="1">
      <alignment wrapText="1"/>
    </xf>
    <xf numFmtId="0" fontId="0" fillId="0" borderId="0" xfId="0" applyAlignment="1" applyProtection="1">
      <alignment wrapText="1"/>
    </xf>
    <xf numFmtId="0" fontId="18" fillId="13"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0" xfId="0" applyFont="1" applyAlignment="1" applyProtection="1">
      <alignment horizontal="left" vertical="center" wrapText="1"/>
    </xf>
  </cellXfs>
  <cellStyles count="10">
    <cellStyle name="Comma" xfId="1" builtinId="3"/>
    <cellStyle name="Comma 4" xfId="4" xr:uid="{00000000-0005-0000-0000-000001000000}"/>
    <cellStyle name="Comma 6" xfId="6" xr:uid="{80F29D76-240B-4789-902E-C2618D621ACB}"/>
    <cellStyle name="Currency 3" xfId="7" xr:uid="{111D1E0A-E6F3-4300-9D7A-4F05936BED16}"/>
    <cellStyle name="Hyperlink" xfId="9" builtinId="8"/>
    <cellStyle name="Normal" xfId="0" builtinId="0"/>
    <cellStyle name="Normal 2" xfId="5" xr:uid="{00000000-0005-0000-0000-000003000000}"/>
    <cellStyle name="Normal 2 3 3" xfId="2" xr:uid="{00000000-0005-0000-0000-000004000000}"/>
    <cellStyle name="Normal 5" xfId="3" xr:uid="{00000000-0005-0000-0000-000005000000}"/>
    <cellStyle name="Percent 2" xfId="8" xr:uid="{A03F6F30-C299-4880-85B4-0F39186018E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33</xdr:row>
      <xdr:rowOff>9525</xdr:rowOff>
    </xdr:from>
    <xdr:to>
      <xdr:col>8</xdr:col>
      <xdr:colOff>476250</xdr:colOff>
      <xdr:row>34</xdr:row>
      <xdr:rowOff>17144</xdr:rowOff>
    </xdr:to>
    <xdr:sp macro="" textlink="">
      <xdr:nvSpPr>
        <xdr:cNvPr id="3" name="Arrow: Right 2">
          <a:extLst>
            <a:ext uri="{FF2B5EF4-FFF2-40B4-BE49-F238E27FC236}">
              <a16:creationId xmlns:a16="http://schemas.microsoft.com/office/drawing/2014/main" id="{2FC8274F-E712-4808-8D6C-EEA76E3C283C}"/>
            </a:ext>
          </a:extLst>
        </xdr:cNvPr>
        <xdr:cNvSpPr/>
      </xdr:nvSpPr>
      <xdr:spPr>
        <a:xfrm>
          <a:off x="7848600" y="6219825"/>
          <a:ext cx="590550" cy="1981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600075</xdr:colOff>
      <xdr:row>13</xdr:row>
      <xdr:rowOff>9525</xdr:rowOff>
    </xdr:from>
    <xdr:to>
      <xdr:col>19</xdr:col>
      <xdr:colOff>46856</xdr:colOff>
      <xdr:row>63</xdr:row>
      <xdr:rowOff>103573</xdr:rowOff>
    </xdr:to>
    <xdr:pic>
      <xdr:nvPicPr>
        <xdr:cNvPr id="2" name="Picture 1">
          <a:extLst>
            <a:ext uri="{FF2B5EF4-FFF2-40B4-BE49-F238E27FC236}">
              <a16:creationId xmlns:a16="http://schemas.microsoft.com/office/drawing/2014/main" id="{AA600BCC-35D1-4EDA-9B48-759B1F3639D8}"/>
            </a:ext>
          </a:extLst>
        </xdr:cNvPr>
        <xdr:cNvPicPr>
          <a:picLocks noChangeAspect="1"/>
        </xdr:cNvPicPr>
      </xdr:nvPicPr>
      <xdr:blipFill>
        <a:blip xmlns:r="http://schemas.openxmlformats.org/officeDocument/2006/relationships" r:embed="rId1"/>
        <a:stretch>
          <a:fillRect/>
        </a:stretch>
      </xdr:blipFill>
      <xdr:spPr>
        <a:xfrm>
          <a:off x="9448800" y="3019425"/>
          <a:ext cx="6152381" cy="96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gov.uk/government/publications/teachers-pension-employer-contribution-grant-tpecg/pension-grant-methodolog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U62"/>
  <sheetViews>
    <sheetView showGridLines="0" tabSelected="1" zoomScaleNormal="100" workbookViewId="0">
      <selection activeCell="I2" sqref="I2"/>
    </sheetView>
  </sheetViews>
  <sheetFormatPr defaultColWidth="9" defaultRowHeight="12.7" x14ac:dyDescent="0.4"/>
  <cols>
    <col min="1" max="1" width="1.703125" style="15" customWidth="1"/>
    <col min="2" max="2" width="57.1171875" style="15" customWidth="1"/>
    <col min="3" max="3" width="6.234375" style="18" customWidth="1"/>
    <col min="4" max="4" width="8.1171875" style="18" bestFit="1" customWidth="1"/>
    <col min="5" max="5" width="14.703125" style="18" customWidth="1"/>
    <col min="6" max="6" width="14.5859375" style="15" customWidth="1"/>
    <col min="7" max="7" width="13.703125" style="15" customWidth="1"/>
    <col min="8" max="8" width="1.703125" style="15" customWidth="1"/>
    <col min="9" max="20" width="10.1171875" style="15" customWidth="1"/>
    <col min="21" max="21" width="6" style="109" customWidth="1"/>
    <col min="22" max="16384" width="9" style="15"/>
  </cols>
  <sheetData>
    <row r="2" spans="1:21" ht="22.7" x14ac:dyDescent="0.7">
      <c r="B2" s="16" t="s">
        <v>144</v>
      </c>
      <c r="C2" s="16"/>
      <c r="D2" s="16"/>
      <c r="E2" s="16"/>
      <c r="F2" s="16"/>
      <c r="G2" s="16"/>
      <c r="H2" s="16"/>
    </row>
    <row r="5" spans="1:21" ht="13.7" x14ac:dyDescent="0.4">
      <c r="A5" s="17"/>
      <c r="B5" s="1" t="s">
        <v>4</v>
      </c>
      <c r="C5" s="153"/>
      <c r="F5" s="124" t="s">
        <v>108</v>
      </c>
      <c r="G5" s="19">
        <f>VLOOKUP(B5,'All Schools'!A:C,3,FALSE)</f>
        <v>0</v>
      </c>
    </row>
    <row r="6" spans="1:21" ht="13.7" x14ac:dyDescent="0.4">
      <c r="A6" s="17"/>
      <c r="B6" s="20"/>
    </row>
    <row r="8" spans="1:21" ht="25.35" x14ac:dyDescent="0.4">
      <c r="B8" s="125"/>
      <c r="C8" s="138" t="s">
        <v>105</v>
      </c>
      <c r="D8" s="75" t="s">
        <v>134</v>
      </c>
      <c r="E8" s="100" t="s">
        <v>135</v>
      </c>
      <c r="F8" s="100" t="s">
        <v>296</v>
      </c>
      <c r="G8" s="144" t="s">
        <v>297</v>
      </c>
      <c r="H8" s="23"/>
      <c r="I8" s="117">
        <v>43922</v>
      </c>
      <c r="J8" s="118">
        <v>43952</v>
      </c>
      <c r="K8" s="118">
        <v>43983</v>
      </c>
      <c r="L8" s="118">
        <v>44013</v>
      </c>
      <c r="M8" s="118">
        <v>44044</v>
      </c>
      <c r="N8" s="118">
        <v>44075</v>
      </c>
      <c r="O8" s="118">
        <v>44105</v>
      </c>
      <c r="P8" s="118">
        <v>44136</v>
      </c>
      <c r="Q8" s="118">
        <v>44166</v>
      </c>
      <c r="R8" s="118">
        <v>44197</v>
      </c>
      <c r="S8" s="118">
        <v>44228</v>
      </c>
      <c r="T8" s="119">
        <v>44256</v>
      </c>
      <c r="U8" s="110"/>
    </row>
    <row r="9" spans="1:21" x14ac:dyDescent="0.4">
      <c r="B9" s="126" t="s">
        <v>170</v>
      </c>
      <c r="C9" s="139" t="s">
        <v>2</v>
      </c>
      <c r="D9" s="72">
        <v>8001</v>
      </c>
      <c r="E9" s="101" t="s">
        <v>136</v>
      </c>
      <c r="F9" s="97">
        <f>IF(ISNA(VLOOKUP($G$5,'All Schools'!$C:$AG,'All Schools'!E$8,FALSE)),0,VLOOKUP($G$5,'All Schools'!$C:$AG,'All Schools'!E$8,FALSE))+IF(ISNA(VLOOKUP($G$5,'All Schools'!$C:$AG,'All Schools'!G$8,FALSE)),0,VLOOKUP($G$5,'All Schools'!$C:$AG,'All Schools'!G$8,FALSE))</f>
        <v>0</v>
      </c>
      <c r="G9" s="92"/>
      <c r="H9" s="25"/>
      <c r="I9" s="24">
        <f t="shared" ref="I9:S9" si="0">ROUND(($F9/12),0)</f>
        <v>0</v>
      </c>
      <c r="J9" s="82">
        <f t="shared" si="0"/>
        <v>0</v>
      </c>
      <c r="K9" s="82">
        <f t="shared" si="0"/>
        <v>0</v>
      </c>
      <c r="L9" s="82">
        <f t="shared" si="0"/>
        <v>0</v>
      </c>
      <c r="M9" s="82">
        <f t="shared" si="0"/>
        <v>0</v>
      </c>
      <c r="N9" s="82">
        <f t="shared" si="0"/>
        <v>0</v>
      </c>
      <c r="O9" s="82">
        <f t="shared" si="0"/>
        <v>0</v>
      </c>
      <c r="P9" s="82">
        <f t="shared" si="0"/>
        <v>0</v>
      </c>
      <c r="Q9" s="82">
        <f t="shared" si="0"/>
        <v>0</v>
      </c>
      <c r="R9" s="82">
        <f t="shared" si="0"/>
        <v>0</v>
      </c>
      <c r="S9" s="82">
        <f t="shared" si="0"/>
        <v>0</v>
      </c>
      <c r="T9" s="76">
        <f>(F9+G9)-SUM(I9:S9)</f>
        <v>0</v>
      </c>
      <c r="U9" s="120">
        <f>SUM(I9:T9)-F9-G9</f>
        <v>0</v>
      </c>
    </row>
    <row r="10" spans="1:21" x14ac:dyDescent="0.4">
      <c r="B10" s="127" t="s">
        <v>163</v>
      </c>
      <c r="C10" s="140"/>
      <c r="D10" s="80"/>
      <c r="E10" s="101"/>
      <c r="F10" s="97"/>
      <c r="G10" s="93"/>
      <c r="H10" s="25"/>
      <c r="I10" s="24"/>
      <c r="J10" s="82"/>
      <c r="K10" s="82"/>
      <c r="L10" s="82"/>
      <c r="M10" s="82"/>
      <c r="N10" s="82"/>
      <c r="O10" s="82"/>
      <c r="P10" s="82"/>
      <c r="Q10" s="82"/>
      <c r="R10" s="82"/>
      <c r="S10" s="82"/>
      <c r="T10" s="76"/>
      <c r="U10" s="120"/>
    </row>
    <row r="11" spans="1:21" x14ac:dyDescent="0.4">
      <c r="B11" s="128" t="s">
        <v>153</v>
      </c>
      <c r="C11" s="140" t="s">
        <v>167</v>
      </c>
      <c r="D11" s="81">
        <v>4670</v>
      </c>
      <c r="E11" s="101" t="s">
        <v>132</v>
      </c>
      <c r="F11" s="97">
        <f>IF(ISNA(VLOOKUP($G$5,'De-Delegated Costs'!$A:$M,'De-Delegated Costs'!F$3,FALSE)),0,VLOOKUP($G$5,'De-Delegated Costs'!$A:$M,'De-Delegated Costs'!F$3,FALSE))</f>
        <v>0</v>
      </c>
      <c r="G11" s="93"/>
      <c r="H11" s="25"/>
      <c r="I11" s="24">
        <f>F11</f>
        <v>0</v>
      </c>
      <c r="J11" s="82"/>
      <c r="K11" s="82"/>
      <c r="L11" s="82"/>
      <c r="M11" s="82"/>
      <c r="N11" s="82"/>
      <c r="O11" s="82"/>
      <c r="P11" s="82"/>
      <c r="Q11" s="82"/>
      <c r="R11" s="82"/>
      <c r="S11" s="82"/>
      <c r="T11" s="76"/>
      <c r="U11" s="120"/>
    </row>
    <row r="12" spans="1:21" x14ac:dyDescent="0.4">
      <c r="B12" s="128" t="s">
        <v>243</v>
      </c>
      <c r="C12" s="140" t="s">
        <v>166</v>
      </c>
      <c r="D12" s="81">
        <v>3726</v>
      </c>
      <c r="E12" s="101" t="s">
        <v>132</v>
      </c>
      <c r="F12" s="97">
        <f>IF(ISNA(VLOOKUP($G$5,'De-Delegated Costs'!$A:$M,'De-Delegated Costs'!G$3,FALSE)),0,VLOOKUP($G$5,'De-Delegated Costs'!$A:$M,'De-Delegated Costs'!G$3,FALSE))</f>
        <v>0</v>
      </c>
      <c r="G12" s="93"/>
      <c r="H12" s="25"/>
      <c r="I12" s="24">
        <f t="shared" ref="I12:I15" si="1">F12</f>
        <v>0</v>
      </c>
      <c r="J12" s="82"/>
      <c r="K12" s="82"/>
      <c r="L12" s="82"/>
      <c r="M12" s="82"/>
      <c r="N12" s="82"/>
      <c r="O12" s="82"/>
      <c r="P12" s="82"/>
      <c r="Q12" s="82"/>
      <c r="R12" s="82"/>
      <c r="S12" s="82"/>
      <c r="T12" s="76"/>
      <c r="U12" s="120"/>
    </row>
    <row r="13" spans="1:21" x14ac:dyDescent="0.4">
      <c r="B13" s="128" t="s">
        <v>172</v>
      </c>
      <c r="C13" s="140" t="s">
        <v>164</v>
      </c>
      <c r="D13" s="81">
        <v>2830</v>
      </c>
      <c r="E13" s="101" t="s">
        <v>132</v>
      </c>
      <c r="F13" s="97">
        <f>IF(ISNA(VLOOKUP($G$5,'De-Delegated Costs'!$A:$M,'De-Delegated Costs'!H$3,FALSE)),0,VLOOKUP($G$5,'De-Delegated Costs'!$A:$M,'De-Delegated Costs'!H$3,FALSE))</f>
        <v>0</v>
      </c>
      <c r="G13" s="93"/>
      <c r="H13" s="25"/>
      <c r="I13" s="24">
        <f t="shared" si="1"/>
        <v>0</v>
      </c>
      <c r="J13" s="82"/>
      <c r="K13" s="82"/>
      <c r="L13" s="82"/>
      <c r="M13" s="82"/>
      <c r="N13" s="82"/>
      <c r="O13" s="82"/>
      <c r="P13" s="82"/>
      <c r="Q13" s="82"/>
      <c r="R13" s="82"/>
      <c r="S13" s="82"/>
      <c r="T13" s="76"/>
      <c r="U13" s="120"/>
    </row>
    <row r="14" spans="1:21" x14ac:dyDescent="0.4">
      <c r="B14" s="128" t="s">
        <v>244</v>
      </c>
      <c r="C14" s="140" t="s">
        <v>165</v>
      </c>
      <c r="D14" s="80">
        <v>3710</v>
      </c>
      <c r="E14" s="101" t="s">
        <v>132</v>
      </c>
      <c r="F14" s="97">
        <f>IF(ISNA(VLOOKUP($G$5,'De-Delegated Costs'!$A:$M,'De-Delegated Costs'!J$3,FALSE)),0,VLOOKUP($G$5,'De-Delegated Costs'!$A:$M,'De-Delegated Costs'!J$3,FALSE))</f>
        <v>0</v>
      </c>
      <c r="G14" s="93"/>
      <c r="H14" s="25"/>
      <c r="I14" s="24">
        <f t="shared" si="1"/>
        <v>0</v>
      </c>
      <c r="J14" s="82"/>
      <c r="K14" s="82"/>
      <c r="L14" s="82"/>
      <c r="M14" s="82"/>
      <c r="N14" s="82"/>
      <c r="O14" s="82"/>
      <c r="P14" s="82"/>
      <c r="Q14" s="82"/>
      <c r="R14" s="82"/>
      <c r="S14" s="82"/>
      <c r="T14" s="76"/>
      <c r="U14" s="120"/>
    </row>
    <row r="15" spans="1:21" x14ac:dyDescent="0.4">
      <c r="B15" s="128" t="s">
        <v>154</v>
      </c>
      <c r="C15" s="140" t="s">
        <v>165</v>
      </c>
      <c r="D15" s="80">
        <v>3710</v>
      </c>
      <c r="E15" s="101" t="s">
        <v>132</v>
      </c>
      <c r="F15" s="97">
        <f>IF(ISNA(VLOOKUP($G$5,'De-Delegated Costs'!$A:$M,'De-Delegated Costs'!K$3,FALSE)),0,VLOOKUP($G$5,'De-Delegated Costs'!$A:$M,'De-Delegated Costs'!K$3,FALSE))</f>
        <v>0</v>
      </c>
      <c r="G15" s="93"/>
      <c r="H15" s="25"/>
      <c r="I15" s="24">
        <f t="shared" si="1"/>
        <v>0</v>
      </c>
      <c r="J15" s="82"/>
      <c r="K15" s="82"/>
      <c r="L15" s="82"/>
      <c r="M15" s="82"/>
      <c r="N15" s="82"/>
      <c r="O15" s="82"/>
      <c r="P15" s="82"/>
      <c r="Q15" s="82"/>
      <c r="R15" s="82"/>
      <c r="S15" s="82"/>
      <c r="T15" s="76"/>
      <c r="U15" s="120"/>
    </row>
    <row r="16" spans="1:21" x14ac:dyDescent="0.4">
      <c r="B16" s="129" t="s">
        <v>124</v>
      </c>
      <c r="C16" s="139"/>
      <c r="D16" s="72"/>
      <c r="E16" s="101"/>
      <c r="F16" s="97"/>
      <c r="G16" s="93"/>
      <c r="H16" s="25"/>
      <c r="I16" s="83">
        <f t="shared" ref="I16:T16" si="2">SUM(I9:I15)</f>
        <v>0</v>
      </c>
      <c r="J16" s="108">
        <f t="shared" si="2"/>
        <v>0</v>
      </c>
      <c r="K16" s="108">
        <f t="shared" si="2"/>
        <v>0</v>
      </c>
      <c r="L16" s="108">
        <f t="shared" si="2"/>
        <v>0</v>
      </c>
      <c r="M16" s="108">
        <f t="shared" si="2"/>
        <v>0</v>
      </c>
      <c r="N16" s="108">
        <f t="shared" si="2"/>
        <v>0</v>
      </c>
      <c r="O16" s="108">
        <f t="shared" si="2"/>
        <v>0</v>
      </c>
      <c r="P16" s="108">
        <f t="shared" si="2"/>
        <v>0</v>
      </c>
      <c r="Q16" s="108">
        <f t="shared" si="2"/>
        <v>0</v>
      </c>
      <c r="R16" s="108">
        <f t="shared" si="2"/>
        <v>0</v>
      </c>
      <c r="S16" s="108">
        <f t="shared" si="2"/>
        <v>0</v>
      </c>
      <c r="T16" s="31">
        <f t="shared" si="2"/>
        <v>0</v>
      </c>
      <c r="U16" s="120"/>
    </row>
    <row r="17" spans="2:21" x14ac:dyDescent="0.4">
      <c r="B17" s="130" t="s">
        <v>253</v>
      </c>
      <c r="C17" s="141" t="s">
        <v>3</v>
      </c>
      <c r="D17" s="81">
        <v>8004</v>
      </c>
      <c r="E17" s="102" t="s">
        <v>136</v>
      </c>
      <c r="F17" s="91">
        <f>IF(ISNA(VLOOKUP($G$5,'All Schools'!$C:$AG,'All Schools'!X$8,FALSE)),0,VLOOKUP($G$5,'All Schools'!$C:$AG,'All Schools'!X$8,FALSE))</f>
        <v>0</v>
      </c>
      <c r="G17" s="93"/>
      <c r="I17" s="24">
        <f t="shared" ref="I17:T17" si="3">ROUND(($F17/12),0)</f>
        <v>0</v>
      </c>
      <c r="J17" s="82">
        <f t="shared" si="3"/>
        <v>0</v>
      </c>
      <c r="K17" s="82">
        <f t="shared" si="3"/>
        <v>0</v>
      </c>
      <c r="L17" s="82">
        <f t="shared" si="3"/>
        <v>0</v>
      </c>
      <c r="M17" s="82">
        <f t="shared" si="3"/>
        <v>0</v>
      </c>
      <c r="N17" s="82">
        <f t="shared" si="3"/>
        <v>0</v>
      </c>
      <c r="O17" s="82">
        <f t="shared" si="3"/>
        <v>0</v>
      </c>
      <c r="P17" s="82">
        <f t="shared" si="3"/>
        <v>0</v>
      </c>
      <c r="Q17" s="82">
        <f t="shared" si="3"/>
        <v>0</v>
      </c>
      <c r="R17" s="82">
        <f t="shared" si="3"/>
        <v>0</v>
      </c>
      <c r="S17" s="82">
        <f t="shared" si="3"/>
        <v>0</v>
      </c>
      <c r="T17" s="76">
        <f t="shared" si="3"/>
        <v>0</v>
      </c>
      <c r="U17" s="120">
        <f>SUM(I17:T17)-F17-G17</f>
        <v>0</v>
      </c>
    </row>
    <row r="18" spans="2:21" x14ac:dyDescent="0.4">
      <c r="B18" s="130" t="s">
        <v>250</v>
      </c>
      <c r="C18" s="141" t="s">
        <v>3</v>
      </c>
      <c r="D18" s="81">
        <v>8004</v>
      </c>
      <c r="E18" s="102" t="s">
        <v>136</v>
      </c>
      <c r="F18" s="91">
        <f>IF(ISNA(VLOOKUP($G$5,'All Schools'!$C:$AG,'All Schools'!Y$8,FALSE)),0,VLOOKUP($G$5,'All Schools'!$C:$AG,'All Schools'!Y$8,FALSE))</f>
        <v>0</v>
      </c>
      <c r="G18" s="93"/>
      <c r="I18" s="24">
        <f>ROUND(($F18/12),0)</f>
        <v>0</v>
      </c>
      <c r="J18" s="82"/>
      <c r="K18" s="82"/>
      <c r="L18" s="82"/>
      <c r="M18" s="82"/>
      <c r="N18" s="82"/>
      <c r="O18" s="82"/>
      <c r="P18" s="82"/>
      <c r="Q18" s="82"/>
      <c r="R18" s="82"/>
      <c r="S18" s="82"/>
      <c r="T18" s="76"/>
      <c r="U18" s="120"/>
    </row>
    <row r="19" spans="2:21" x14ac:dyDescent="0.4">
      <c r="B19" s="130" t="s">
        <v>255</v>
      </c>
      <c r="C19" s="141" t="s">
        <v>3</v>
      </c>
      <c r="D19" s="81">
        <v>8004</v>
      </c>
      <c r="E19" s="102" t="s">
        <v>136</v>
      </c>
      <c r="F19" s="91">
        <f>IF(ISNA(VLOOKUP($G$5,'All Schools'!$C:$AG,'All Schools'!AA$8,FALSE)),0,VLOOKUP($G$5,'All Schools'!$C:$AG,'All Schools'!AA$8,FALSE))</f>
        <v>0</v>
      </c>
      <c r="G19" s="93"/>
      <c r="I19" s="24">
        <f>ROUND(($F19/12),0)</f>
        <v>0</v>
      </c>
      <c r="J19" s="82">
        <f t="shared" ref="J19:T20" si="4">ROUND(($F19/12),0)</f>
        <v>0</v>
      </c>
      <c r="K19" s="82">
        <f t="shared" si="4"/>
        <v>0</v>
      </c>
      <c r="L19" s="82">
        <f t="shared" si="4"/>
        <v>0</v>
      </c>
      <c r="M19" s="82">
        <f t="shared" si="4"/>
        <v>0</v>
      </c>
      <c r="N19" s="82">
        <f t="shared" si="4"/>
        <v>0</v>
      </c>
      <c r="O19" s="82">
        <f t="shared" si="4"/>
        <v>0</v>
      </c>
      <c r="P19" s="82">
        <f t="shared" si="4"/>
        <v>0</v>
      </c>
      <c r="Q19" s="82">
        <f t="shared" si="4"/>
        <v>0</v>
      </c>
      <c r="R19" s="82">
        <f t="shared" si="4"/>
        <v>0</v>
      </c>
      <c r="S19" s="82">
        <f t="shared" si="4"/>
        <v>0</v>
      </c>
      <c r="T19" s="76">
        <f t="shared" si="4"/>
        <v>0</v>
      </c>
      <c r="U19" s="120">
        <f t="shared" ref="U19:U20" si="5">SUM(I19:T19)-F19-G19</f>
        <v>0</v>
      </c>
    </row>
    <row r="20" spans="2:21" x14ac:dyDescent="0.4">
      <c r="B20" s="130" t="s">
        <v>251</v>
      </c>
      <c r="C20" s="141" t="s">
        <v>3</v>
      </c>
      <c r="D20" s="81">
        <v>8004</v>
      </c>
      <c r="E20" s="102" t="s">
        <v>136</v>
      </c>
      <c r="F20" s="91">
        <f>IF(ISNA(VLOOKUP($G$5,'All Schools'!$C:$AB,'All Schools'!AA$8,FALSE)),0,VLOOKUP($G$5,'All Schools'!$C:$AG,'All Schools'!AB$8,FALSE))</f>
        <v>0</v>
      </c>
      <c r="G20" s="93"/>
      <c r="I20" s="24">
        <f>ROUND(($F20/12),0)</f>
        <v>0</v>
      </c>
      <c r="J20" s="82">
        <f t="shared" si="4"/>
        <v>0</v>
      </c>
      <c r="K20" s="82">
        <f t="shared" si="4"/>
        <v>0</v>
      </c>
      <c r="L20" s="82">
        <f t="shared" si="4"/>
        <v>0</v>
      </c>
      <c r="M20" s="82">
        <f t="shared" si="4"/>
        <v>0</v>
      </c>
      <c r="N20" s="82">
        <f t="shared" si="4"/>
        <v>0</v>
      </c>
      <c r="O20" s="82">
        <f t="shared" si="4"/>
        <v>0</v>
      </c>
      <c r="P20" s="82">
        <f t="shared" si="4"/>
        <v>0</v>
      </c>
      <c r="Q20" s="82">
        <f t="shared" si="4"/>
        <v>0</v>
      </c>
      <c r="R20" s="82">
        <f t="shared" si="4"/>
        <v>0</v>
      </c>
      <c r="S20" s="82">
        <f t="shared" si="4"/>
        <v>0</v>
      </c>
      <c r="T20" s="76">
        <f t="shared" si="4"/>
        <v>0</v>
      </c>
      <c r="U20" s="120">
        <f t="shared" si="5"/>
        <v>0</v>
      </c>
    </row>
    <row r="21" spans="2:21" x14ac:dyDescent="0.4">
      <c r="B21" s="130" t="s">
        <v>254</v>
      </c>
      <c r="C21" s="141" t="s">
        <v>3</v>
      </c>
      <c r="D21" s="81">
        <v>8008</v>
      </c>
      <c r="E21" s="102" t="s">
        <v>136</v>
      </c>
      <c r="F21" s="91">
        <f>IF(ISNA(VLOOKUP($G$5,'All Schools'!$C:$AG,'All Schools'!Z$8,FALSE)),0,VLOOKUP($G$5,'All Schools'!$C:$AG,'All Schools'!Z$8,FALSE))</f>
        <v>0</v>
      </c>
      <c r="G21" s="93"/>
      <c r="I21" s="24">
        <f>ROUND(($F21/12),0)</f>
        <v>0</v>
      </c>
      <c r="J21" s="82">
        <f t="shared" ref="J21:T21" si="6">ROUND(($F21/12),0)</f>
        <v>0</v>
      </c>
      <c r="K21" s="82">
        <f t="shared" si="6"/>
        <v>0</v>
      </c>
      <c r="L21" s="82">
        <f t="shared" si="6"/>
        <v>0</v>
      </c>
      <c r="M21" s="82">
        <f t="shared" si="6"/>
        <v>0</v>
      </c>
      <c r="N21" s="82">
        <f t="shared" si="6"/>
        <v>0</v>
      </c>
      <c r="O21" s="82">
        <f t="shared" si="6"/>
        <v>0</v>
      </c>
      <c r="P21" s="82">
        <f t="shared" si="6"/>
        <v>0</v>
      </c>
      <c r="Q21" s="82">
        <f t="shared" si="6"/>
        <v>0</v>
      </c>
      <c r="R21" s="82">
        <f t="shared" si="6"/>
        <v>0</v>
      </c>
      <c r="S21" s="82">
        <f t="shared" si="6"/>
        <v>0</v>
      </c>
      <c r="T21" s="76">
        <f t="shared" si="6"/>
        <v>0</v>
      </c>
      <c r="U21" s="120">
        <f>SUM(I21:T21)-F21-G21</f>
        <v>0</v>
      </c>
    </row>
    <row r="22" spans="2:21" x14ac:dyDescent="0.4">
      <c r="B22" s="130" t="s">
        <v>245</v>
      </c>
      <c r="C22" s="142" t="s">
        <v>103</v>
      </c>
      <c r="D22" s="73">
        <v>8007</v>
      </c>
      <c r="E22" s="102" t="s">
        <v>136</v>
      </c>
      <c r="F22" s="91">
        <f>IF(ISNA(VLOOKUP($G$5,'All Schools'!$C:$AG,'All Schools'!AC$8,FALSE)),0,VLOOKUP($G$5,'All Schools'!$C:$AG,'All Schools'!AC$8,FALSE))</f>
        <v>0</v>
      </c>
      <c r="G22" s="93"/>
      <c r="I22" s="24"/>
      <c r="J22" s="82"/>
      <c r="K22" s="82"/>
      <c r="L22" s="82"/>
      <c r="M22" s="82"/>
      <c r="N22" s="82"/>
      <c r="O22" s="82"/>
      <c r="P22" s="82"/>
      <c r="Q22" s="82"/>
      <c r="R22" s="82"/>
      <c r="S22" s="82"/>
      <c r="T22" s="76"/>
      <c r="U22" s="120"/>
    </row>
    <row r="23" spans="2:21" x14ac:dyDescent="0.4">
      <c r="B23" s="130" t="s">
        <v>162</v>
      </c>
      <c r="C23" s="142" t="s">
        <v>2</v>
      </c>
      <c r="D23" s="73">
        <v>8001</v>
      </c>
      <c r="E23" s="102" t="s">
        <v>132</v>
      </c>
      <c r="F23" s="98"/>
      <c r="G23" s="94">
        <f>IF(ISNA(VLOOKUP($G$5,'All Schools'!$C:$AG,'All Schools'!I$8,FALSE)),0,VLOOKUP($G$5,'All Schools'!$C:$AG,'All Schools'!I$8,FALSE))</f>
        <v>0</v>
      </c>
      <c r="I23" s="121">
        <f>ROUND(($G23),0)</f>
        <v>0</v>
      </c>
      <c r="J23" s="122"/>
      <c r="K23" s="122"/>
      <c r="L23" s="122"/>
      <c r="M23" s="122"/>
      <c r="N23" s="122"/>
      <c r="O23" s="122"/>
      <c r="P23" s="122"/>
      <c r="Q23" s="122"/>
      <c r="R23" s="122"/>
      <c r="S23" s="122"/>
      <c r="T23" s="123"/>
      <c r="U23" s="120"/>
    </row>
    <row r="24" spans="2:21" x14ac:dyDescent="0.4">
      <c r="B24" s="130" t="s">
        <v>156</v>
      </c>
      <c r="C24" s="142" t="s">
        <v>102</v>
      </c>
      <c r="D24" s="73">
        <v>8012</v>
      </c>
      <c r="E24" s="102" t="s">
        <v>136</v>
      </c>
      <c r="F24" s="98"/>
      <c r="G24" s="95">
        <f>IF(ISNA(VLOOKUP($G$5,'All Schools'!$C:$AG,'All Schools'!L$8,FALSE)),0,VLOOKUP($G$5,'All Schools'!$C:$AG,'All Schools'!L$8,FALSE))</f>
        <v>0</v>
      </c>
      <c r="U24" s="111"/>
    </row>
    <row r="25" spans="2:21" ht="36" customHeight="1" x14ac:dyDescent="0.4">
      <c r="B25" s="130" t="s">
        <v>119</v>
      </c>
      <c r="C25" s="142" t="s">
        <v>102</v>
      </c>
      <c r="D25" s="73">
        <v>8012</v>
      </c>
      <c r="E25" s="103" t="s">
        <v>137</v>
      </c>
      <c r="F25" s="98"/>
      <c r="G25" s="95">
        <f>IF(ISNA(VLOOKUP($G$5,'All Schools'!$C:$AG,'All Schools'!M$8,FALSE)),0,VLOOKUP($G$5,'All Schools'!$C:$AG,'All Schools'!M$8,FALSE))</f>
        <v>0</v>
      </c>
      <c r="U25" s="111"/>
    </row>
    <row r="26" spans="2:21" x14ac:dyDescent="0.4">
      <c r="B26" s="130" t="s">
        <v>158</v>
      </c>
      <c r="C26" s="142" t="s">
        <v>102</v>
      </c>
      <c r="D26" s="73">
        <v>8012</v>
      </c>
      <c r="E26" s="102" t="s">
        <v>136</v>
      </c>
      <c r="F26" s="98"/>
      <c r="G26" s="95">
        <f>IF(ISNA(VLOOKUP($G$5,'All Schools'!$C:$AG,'All Schools'!N$8,FALSE)),0,VLOOKUP($G$5,'All Schools'!$C:$AG,'All Schools'!N$8,FALSE))</f>
        <v>0</v>
      </c>
      <c r="U26" s="111"/>
    </row>
    <row r="27" spans="2:21" x14ac:dyDescent="0.4">
      <c r="B27" s="130" t="s">
        <v>120</v>
      </c>
      <c r="C27" s="142" t="s">
        <v>102</v>
      </c>
      <c r="D27" s="73">
        <v>8012</v>
      </c>
      <c r="E27" s="102" t="s">
        <v>133</v>
      </c>
      <c r="F27" s="98"/>
      <c r="G27" s="95">
        <f>IF(ISNA(VLOOKUP($G$5,'All Schools'!$C:$AG,'All Schools'!O$8,FALSE)),0,VLOOKUP($G$5,'All Schools'!$C:$AG,'All Schools'!O$8,FALSE))</f>
        <v>0</v>
      </c>
      <c r="U27" s="111"/>
    </row>
    <row r="28" spans="2:21" ht="23.7" customHeight="1" x14ac:dyDescent="0.4">
      <c r="B28" s="130" t="s">
        <v>121</v>
      </c>
      <c r="C28" s="142" t="s">
        <v>2</v>
      </c>
      <c r="D28" s="73">
        <v>8011</v>
      </c>
      <c r="E28" s="103" t="s">
        <v>138</v>
      </c>
      <c r="F28" s="98"/>
      <c r="G28" s="95">
        <f>IF(ISNA(VLOOKUP($G$5,'All Schools'!$C:$AG,'All Schools'!P$8,FALSE)),0,VLOOKUP($G$5,'All Schools'!$C:$AG,'All Schools'!P$8,FALSE))</f>
        <v>0</v>
      </c>
      <c r="U28" s="111"/>
    </row>
    <row r="29" spans="2:21" x14ac:dyDescent="0.4">
      <c r="B29" s="130" t="s">
        <v>122</v>
      </c>
      <c r="C29" s="142" t="s">
        <v>2</v>
      </c>
      <c r="D29" s="73">
        <v>8001</v>
      </c>
      <c r="E29" s="102" t="s">
        <v>299</v>
      </c>
      <c r="F29" s="98"/>
      <c r="G29" s="95">
        <f>IF(ISNA(VLOOKUP($G$5,'All Schools'!$C:$AG,'All Schools'!Q$8,FALSE)),0,VLOOKUP($G$5,'All Schools'!$C:$AG,'All Schools'!Q$8,FALSE))</f>
        <v>0</v>
      </c>
      <c r="U29" s="111"/>
    </row>
    <row r="30" spans="2:21" x14ac:dyDescent="0.4">
      <c r="B30" s="130" t="s">
        <v>169</v>
      </c>
      <c r="C30" s="139" t="s">
        <v>116</v>
      </c>
      <c r="D30" s="73">
        <v>8016</v>
      </c>
      <c r="E30" s="102"/>
      <c r="F30" s="98"/>
      <c r="G30" s="95">
        <f>IF(ISNA(VLOOKUP($G$5,'All Schools'!$C:$AG,'All Schools'!R$8,FALSE)),0,VLOOKUP($G$5,'All Schools'!$C:$AG,'All Schools'!R$8,FALSE))</f>
        <v>0</v>
      </c>
      <c r="U30" s="111"/>
    </row>
    <row r="31" spans="2:21" x14ac:dyDescent="0.4">
      <c r="B31" s="130" t="s">
        <v>168</v>
      </c>
      <c r="C31" s="139" t="s">
        <v>116</v>
      </c>
      <c r="D31" s="73">
        <v>8016</v>
      </c>
      <c r="E31" s="102"/>
      <c r="F31" s="98"/>
      <c r="G31" s="95">
        <f>IF(ISNA(VLOOKUP($G$5,'All Schools'!$C:$AG,'All Schools'!S$8,FALSE)),0,VLOOKUP($G$5,'All Schools'!$C:$AG,'All Schools'!S$8,FALSE))</f>
        <v>0</v>
      </c>
      <c r="U31" s="111"/>
    </row>
    <row r="32" spans="2:21" x14ac:dyDescent="0.4">
      <c r="B32" s="130" t="s">
        <v>256</v>
      </c>
      <c r="C32" s="139" t="s">
        <v>116</v>
      </c>
      <c r="D32" s="73">
        <v>8017</v>
      </c>
      <c r="E32" s="102"/>
      <c r="F32" s="98"/>
      <c r="G32" s="95">
        <f>IF(ISNA(VLOOKUP($G$5,'All Schools'!$C:$AG,'All Schools'!T$8,FALSE)),0,VLOOKUP($G$5,'All Schools'!$C:$AG,'All Schools'!T$8,FALSE))</f>
        <v>0</v>
      </c>
      <c r="U32" s="111"/>
    </row>
    <row r="33" spans="2:21" x14ac:dyDescent="0.4">
      <c r="B33" s="130" t="s">
        <v>293</v>
      </c>
      <c r="C33" s="140" t="s">
        <v>2</v>
      </c>
      <c r="D33" s="81">
        <v>8000</v>
      </c>
      <c r="E33" s="102"/>
      <c r="F33" s="98"/>
      <c r="G33" s="95">
        <f>IF(ISNA(VLOOKUP($G$5,'All Schools'!$C:$AG,'All Schools'!U$8,FALSE)),0,VLOOKUP($G$5,'All Schools'!$C:$AG,'All Schools'!U$8,FALSE))</f>
        <v>0</v>
      </c>
      <c r="U33" s="111"/>
    </row>
    <row r="34" spans="2:21" ht="14.35" x14ac:dyDescent="0.5">
      <c r="B34" s="130" t="s">
        <v>292</v>
      </c>
      <c r="C34" s="140" t="s">
        <v>2</v>
      </c>
      <c r="D34" s="81">
        <v>8000</v>
      </c>
      <c r="E34" s="102"/>
      <c r="F34" s="98"/>
      <c r="G34" s="95">
        <f>IF(ISNA(VLOOKUP($G$5,'All Schools'!$C:$AG,'All Schools'!V$8,FALSE)),0,VLOOKUP($G$5,'All Schools'!$C:$AG,'All Schools'!V$8,FALSE))</f>
        <v>0</v>
      </c>
      <c r="J34" s="154" t="s">
        <v>291</v>
      </c>
      <c r="K34" s="155"/>
      <c r="L34" s="155"/>
      <c r="M34" s="155"/>
      <c r="N34" s="155"/>
      <c r="U34" s="111"/>
    </row>
    <row r="35" spans="2:21" x14ac:dyDescent="0.4">
      <c r="B35" s="130" t="s">
        <v>252</v>
      </c>
      <c r="C35" s="140" t="s">
        <v>116</v>
      </c>
      <c r="D35" s="81">
        <v>8017</v>
      </c>
      <c r="E35" s="102"/>
      <c r="F35" s="98"/>
      <c r="G35" s="95">
        <f>IF(ISNA(VLOOKUP($G$5,'All Schools'!$C:$AG,'All Schools'!AD$8,FALSE)),0,VLOOKUP($G$5,'All Schools'!$C:$AG,'All Schools'!AD$8,FALSE))</f>
        <v>0</v>
      </c>
      <c r="U35" s="111"/>
    </row>
    <row r="36" spans="2:21" x14ac:dyDescent="0.4">
      <c r="B36" s="130" t="s">
        <v>257</v>
      </c>
      <c r="C36" s="140" t="s">
        <v>104</v>
      </c>
      <c r="D36" s="81">
        <v>8009</v>
      </c>
      <c r="E36" s="102"/>
      <c r="F36" s="98"/>
      <c r="G36" s="95">
        <f>IF(ISNA(VLOOKUP($G$5,'All Schools'!$C:$AG,'All Schools'!W$8,FALSE)),0,VLOOKUP($G$5,'All Schools'!$C:$AG,'All Schools'!W$8,FALSE))</f>
        <v>0</v>
      </c>
      <c r="U36" s="111"/>
    </row>
    <row r="37" spans="2:21" x14ac:dyDescent="0.4">
      <c r="B37" s="131" t="s">
        <v>106</v>
      </c>
      <c r="C37" s="104"/>
      <c r="D37" s="74"/>
      <c r="E37" s="104"/>
      <c r="F37" s="99">
        <f>SUM(F9:F36)</f>
        <v>0</v>
      </c>
      <c r="G37" s="96">
        <f>SUM(G9:G36)</f>
        <v>0</v>
      </c>
      <c r="I37" s="28">
        <f t="shared" ref="I37:T37" si="7">SUM(I9:I36)</f>
        <v>0</v>
      </c>
      <c r="J37" s="107">
        <f t="shared" si="7"/>
        <v>0</v>
      </c>
      <c r="K37" s="107">
        <f t="shared" si="7"/>
        <v>0</v>
      </c>
      <c r="L37" s="107">
        <f t="shared" si="7"/>
        <v>0</v>
      </c>
      <c r="M37" s="107">
        <f t="shared" si="7"/>
        <v>0</v>
      </c>
      <c r="N37" s="107">
        <f t="shared" si="7"/>
        <v>0</v>
      </c>
      <c r="O37" s="107">
        <f t="shared" si="7"/>
        <v>0</v>
      </c>
      <c r="P37" s="107">
        <f t="shared" si="7"/>
        <v>0</v>
      </c>
      <c r="Q37" s="107">
        <f t="shared" si="7"/>
        <v>0</v>
      </c>
      <c r="R37" s="107">
        <f t="shared" si="7"/>
        <v>0</v>
      </c>
      <c r="S37" s="107">
        <f t="shared" si="7"/>
        <v>0</v>
      </c>
      <c r="T37" s="29">
        <f t="shared" si="7"/>
        <v>0</v>
      </c>
      <c r="U37" s="110"/>
    </row>
    <row r="38" spans="2:21" x14ac:dyDescent="0.4">
      <c r="B38" s="30"/>
    </row>
    <row r="39" spans="2:21" ht="13" thickBot="1" x14ac:dyDescent="0.45">
      <c r="B39" s="30"/>
    </row>
    <row r="40" spans="2:21" ht="26.25" customHeight="1" x14ac:dyDescent="0.4">
      <c r="B40" s="132"/>
      <c r="C40" s="143" t="s">
        <v>105</v>
      </c>
      <c r="D40" s="144"/>
      <c r="E40" s="134" t="s">
        <v>109</v>
      </c>
      <c r="F40" s="21" t="str">
        <f>+F8</f>
        <v>Monthly Funding/Grant</v>
      </c>
      <c r="G40" s="22" t="str">
        <f>+G8</f>
        <v>Other Funding/Grant</v>
      </c>
      <c r="I40" s="193" t="s">
        <v>295</v>
      </c>
      <c r="J40" s="194"/>
      <c r="K40" s="194"/>
      <c r="L40" s="194"/>
      <c r="M40" s="194"/>
      <c r="N40" s="194"/>
      <c r="O40" s="194"/>
      <c r="P40" s="194"/>
      <c r="Q40" s="194"/>
      <c r="R40" s="194"/>
      <c r="S40" s="194"/>
      <c r="T40" s="195"/>
    </row>
    <row r="41" spans="2:21" x14ac:dyDescent="0.4">
      <c r="B41" s="126" t="s">
        <v>110</v>
      </c>
      <c r="C41" s="145" t="s">
        <v>2</v>
      </c>
      <c r="D41" s="146"/>
      <c r="E41" s="135">
        <f t="shared" ref="E41:E48" si="8">SUM(F41:G41)</f>
        <v>0</v>
      </c>
      <c r="F41" s="24">
        <f>SUMIF($C$9:$C$36,C41,$F$9:$F$36)</f>
        <v>0</v>
      </c>
      <c r="G41" s="76">
        <f>SUMIF($C$9:$C$36,C41,$G$9:$G$36)</f>
        <v>0</v>
      </c>
      <c r="I41" s="196"/>
      <c r="J41" s="197"/>
      <c r="K41" s="197"/>
      <c r="L41" s="197"/>
      <c r="M41" s="197"/>
      <c r="N41" s="197"/>
      <c r="O41" s="197"/>
      <c r="P41" s="197"/>
      <c r="Q41" s="197"/>
      <c r="R41" s="197"/>
      <c r="S41" s="197"/>
      <c r="T41" s="198"/>
    </row>
    <row r="42" spans="2:21" x14ac:dyDescent="0.4">
      <c r="B42" s="130" t="s">
        <v>111</v>
      </c>
      <c r="C42" s="147" t="s">
        <v>3</v>
      </c>
      <c r="D42" s="148"/>
      <c r="E42" s="136">
        <f t="shared" si="8"/>
        <v>0</v>
      </c>
      <c r="F42" s="26">
        <f>SUMIF($C$9:$C$36,C42,$F$9:$F$36)</f>
        <v>0</v>
      </c>
      <c r="G42" s="27">
        <f>SUMIF($C$9:$C$36,C42,$G$9:$G$36)</f>
        <v>0</v>
      </c>
      <c r="I42" s="196"/>
      <c r="J42" s="197"/>
      <c r="K42" s="197"/>
      <c r="L42" s="197"/>
      <c r="M42" s="197"/>
      <c r="N42" s="197"/>
      <c r="O42" s="197"/>
      <c r="P42" s="197"/>
      <c r="Q42" s="197"/>
      <c r="R42" s="197"/>
      <c r="S42" s="197"/>
      <c r="T42" s="198"/>
    </row>
    <row r="43" spans="2:21" x14ac:dyDescent="0.4">
      <c r="B43" s="130" t="s">
        <v>112</v>
      </c>
      <c r="C43" s="147" t="s">
        <v>102</v>
      </c>
      <c r="D43" s="148"/>
      <c r="E43" s="136">
        <f t="shared" si="8"/>
        <v>0</v>
      </c>
      <c r="F43" s="26">
        <f t="shared" ref="F43:F47" si="9">SUMIF($C$9:$C$36,C43,$F$9:$F$36)</f>
        <v>0</v>
      </c>
      <c r="G43" s="27">
        <f t="shared" ref="G43:G47" si="10">SUMIF($C$9:$C$36,C43,$G$9:$G$36)</f>
        <v>0</v>
      </c>
      <c r="I43" s="196"/>
      <c r="J43" s="197"/>
      <c r="K43" s="197"/>
      <c r="L43" s="197"/>
      <c r="M43" s="197"/>
      <c r="N43" s="197"/>
      <c r="O43" s="197"/>
      <c r="P43" s="197"/>
      <c r="Q43" s="197"/>
      <c r="R43" s="197"/>
      <c r="S43" s="197"/>
      <c r="T43" s="198"/>
    </row>
    <row r="44" spans="2:21" ht="12.75" customHeight="1" x14ac:dyDescent="0.4">
      <c r="B44" s="130" t="s">
        <v>113</v>
      </c>
      <c r="C44" s="147" t="s">
        <v>117</v>
      </c>
      <c r="D44" s="148"/>
      <c r="E44" s="136">
        <f t="shared" si="8"/>
        <v>0</v>
      </c>
      <c r="F44" s="26">
        <f t="shared" si="9"/>
        <v>0</v>
      </c>
      <c r="G44" s="27">
        <f t="shared" si="10"/>
        <v>0</v>
      </c>
      <c r="I44" s="196"/>
      <c r="J44" s="197"/>
      <c r="K44" s="197"/>
      <c r="L44" s="197"/>
      <c r="M44" s="197"/>
      <c r="N44" s="197"/>
      <c r="O44" s="197"/>
      <c r="P44" s="197"/>
      <c r="Q44" s="197"/>
      <c r="R44" s="197"/>
      <c r="S44" s="197"/>
      <c r="T44" s="198"/>
    </row>
    <row r="45" spans="2:21" x14ac:dyDescent="0.4">
      <c r="B45" s="130" t="s">
        <v>114</v>
      </c>
      <c r="C45" s="147" t="s">
        <v>103</v>
      </c>
      <c r="D45" s="148"/>
      <c r="E45" s="136">
        <f t="shared" si="8"/>
        <v>0</v>
      </c>
      <c r="F45" s="26">
        <f t="shared" si="9"/>
        <v>0</v>
      </c>
      <c r="G45" s="27">
        <f t="shared" si="10"/>
        <v>0</v>
      </c>
      <c r="I45" s="196"/>
      <c r="J45" s="197"/>
      <c r="K45" s="197"/>
      <c r="L45" s="197"/>
      <c r="M45" s="197"/>
      <c r="N45" s="197"/>
      <c r="O45" s="197"/>
      <c r="P45" s="197"/>
      <c r="Q45" s="197"/>
      <c r="R45" s="197"/>
      <c r="S45" s="197"/>
      <c r="T45" s="198"/>
    </row>
    <row r="46" spans="2:21" ht="12.75" customHeight="1" x14ac:dyDescent="0.4">
      <c r="B46" s="130" t="s">
        <v>115</v>
      </c>
      <c r="C46" s="147" t="s">
        <v>104</v>
      </c>
      <c r="D46" s="148"/>
      <c r="E46" s="136">
        <f t="shared" si="8"/>
        <v>0</v>
      </c>
      <c r="F46" s="26">
        <f t="shared" si="9"/>
        <v>0</v>
      </c>
      <c r="G46" s="27">
        <f t="shared" si="10"/>
        <v>0</v>
      </c>
      <c r="I46" s="196"/>
      <c r="J46" s="197"/>
      <c r="K46" s="197"/>
      <c r="L46" s="197"/>
      <c r="M46" s="197"/>
      <c r="N46" s="197"/>
      <c r="O46" s="197"/>
      <c r="P46" s="197"/>
      <c r="Q46" s="197"/>
      <c r="R46" s="197"/>
      <c r="S46" s="197"/>
      <c r="T46" s="198"/>
    </row>
    <row r="47" spans="2:21" ht="12.75" customHeight="1" x14ac:dyDescent="0.4">
      <c r="B47" s="130" t="s">
        <v>118</v>
      </c>
      <c r="C47" s="147" t="s">
        <v>116</v>
      </c>
      <c r="D47" s="148"/>
      <c r="E47" s="136">
        <f t="shared" si="8"/>
        <v>0</v>
      </c>
      <c r="F47" s="26">
        <f t="shared" si="9"/>
        <v>0</v>
      </c>
      <c r="G47" s="27">
        <f t="shared" si="10"/>
        <v>0</v>
      </c>
      <c r="I47" s="196"/>
      <c r="J47" s="197"/>
      <c r="K47" s="197"/>
      <c r="L47" s="197"/>
      <c r="M47" s="197"/>
      <c r="N47" s="197"/>
      <c r="O47" s="197"/>
      <c r="P47" s="197"/>
      <c r="Q47" s="197"/>
      <c r="R47" s="197"/>
      <c r="S47" s="197"/>
      <c r="T47" s="198"/>
    </row>
    <row r="48" spans="2:21" ht="12.75" customHeight="1" x14ac:dyDescent="0.4">
      <c r="B48" s="133" t="s">
        <v>294</v>
      </c>
      <c r="C48" s="149" t="s">
        <v>298</v>
      </c>
      <c r="D48" s="150"/>
      <c r="E48" s="136">
        <f t="shared" si="8"/>
        <v>0</v>
      </c>
      <c r="F48" s="105">
        <f>SUM(F11:F15)</f>
        <v>0</v>
      </c>
      <c r="G48" s="106">
        <v>0</v>
      </c>
      <c r="I48" s="196"/>
      <c r="J48" s="197"/>
      <c r="K48" s="197"/>
      <c r="L48" s="197"/>
      <c r="M48" s="197"/>
      <c r="N48" s="197"/>
      <c r="O48" s="197"/>
      <c r="P48" s="197"/>
      <c r="Q48" s="197"/>
      <c r="R48" s="197"/>
      <c r="S48" s="197"/>
      <c r="T48" s="198"/>
    </row>
    <row r="49" spans="2:20" ht="13" thickBot="1" x14ac:dyDescent="0.45">
      <c r="B49" s="132"/>
      <c r="C49" s="151" t="s">
        <v>107</v>
      </c>
      <c r="D49" s="152"/>
      <c r="E49" s="137">
        <f>SUM(E41:E48)</f>
        <v>0</v>
      </c>
      <c r="F49" s="28">
        <f>SUM(F41:F48)</f>
        <v>0</v>
      </c>
      <c r="G49" s="99">
        <f>SUM(G41:G48)</f>
        <v>0</v>
      </c>
      <c r="I49" s="199"/>
      <c r="J49" s="200"/>
      <c r="K49" s="200"/>
      <c r="L49" s="200"/>
      <c r="M49" s="200"/>
      <c r="N49" s="200"/>
      <c r="O49" s="200"/>
      <c r="P49" s="200"/>
      <c r="Q49" s="200"/>
      <c r="R49" s="200"/>
      <c r="S49" s="200"/>
      <c r="T49" s="201"/>
    </row>
    <row r="50" spans="2:20" ht="12.75" customHeight="1" x14ac:dyDescent="0.4">
      <c r="B50" s="84"/>
      <c r="C50" s="85"/>
      <c r="D50" s="85"/>
    </row>
    <row r="51" spans="2:20" ht="17.7" x14ac:dyDescent="0.55000000000000004">
      <c r="B51" s="86"/>
      <c r="C51" s="87"/>
      <c r="D51" s="88"/>
    </row>
    <row r="52" spans="2:20" x14ac:dyDescent="0.4">
      <c r="B52" s="89"/>
      <c r="C52" s="85"/>
      <c r="D52" s="85"/>
    </row>
    <row r="53" spans="2:20" x14ac:dyDescent="0.4">
      <c r="B53" s="89"/>
      <c r="C53" s="85"/>
      <c r="D53" s="85"/>
    </row>
    <row r="54" spans="2:20" x14ac:dyDescent="0.4">
      <c r="B54" s="89"/>
      <c r="C54" s="85"/>
      <c r="D54" s="85"/>
    </row>
    <row r="55" spans="2:20" x14ac:dyDescent="0.4">
      <c r="B55" s="89"/>
      <c r="C55" s="85"/>
      <c r="D55" s="85"/>
    </row>
    <row r="56" spans="2:20" x14ac:dyDescent="0.4">
      <c r="B56" s="89"/>
      <c r="C56" s="85"/>
      <c r="D56" s="85"/>
    </row>
    <row r="57" spans="2:20" x14ac:dyDescent="0.4">
      <c r="B57" s="89"/>
      <c r="C57" s="85"/>
      <c r="D57" s="85"/>
    </row>
    <row r="58" spans="2:20" x14ac:dyDescent="0.4">
      <c r="B58" s="89"/>
      <c r="C58" s="85"/>
      <c r="D58" s="85"/>
    </row>
    <row r="59" spans="2:20" x14ac:dyDescent="0.4">
      <c r="B59" s="89"/>
      <c r="C59" s="85"/>
      <c r="D59" s="85"/>
    </row>
    <row r="60" spans="2:20" x14ac:dyDescent="0.4">
      <c r="B60" s="89"/>
      <c r="C60" s="85"/>
      <c r="D60" s="85"/>
    </row>
    <row r="61" spans="2:20" x14ac:dyDescent="0.4">
      <c r="B61" s="84"/>
      <c r="C61" s="85"/>
      <c r="D61" s="85"/>
    </row>
    <row r="62" spans="2:20" x14ac:dyDescent="0.4">
      <c r="B62" s="84"/>
      <c r="C62" s="85"/>
      <c r="D62" s="85"/>
    </row>
  </sheetData>
  <sheetProtection password="A8AB" sheet="1" objects="1" scenarios="1"/>
  <mergeCells count="1">
    <mergeCell ref="I40:T49"/>
  </mergeCells>
  <dataValidations count="1">
    <dataValidation type="list" allowBlank="1" showInputMessage="1" showErrorMessage="1" sqref="B5" xr:uid="{00000000-0002-0000-0000-000000000000}">
      <formula1>School</formula1>
    </dataValidation>
  </dataValidations>
  <hyperlinks>
    <hyperlink ref="J34" location="TPECG!A1" display="Please refer to the tab &quot;TPECG&quot; for more details" xr:uid="{CB209B32-C952-44BD-8793-FC3CD7D49AEB}"/>
  </hyperlinks>
  <pageMargins left="0.11811023622047245" right="0.11811023622047245" top="0.74803149606299213" bottom="0.74803149606299213" header="0.31496062992125984" footer="0.31496062992125984"/>
  <pageSetup paperSize="9" scale="6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J112"/>
  <sheetViews>
    <sheetView showGridLines="0" zoomScaleNormal="100" workbookViewId="0">
      <pane xSplit="4" ySplit="12" topLeftCell="E27" activePane="bottomRight" state="frozen"/>
      <selection pane="topRight" activeCell="E1" sqref="E1"/>
      <selection pane="bottomLeft" activeCell="A13" sqref="A13"/>
      <selection pane="bottomRight" activeCell="I50" sqref="I50"/>
    </sheetView>
  </sheetViews>
  <sheetFormatPr defaultColWidth="9" defaultRowHeight="14.35" x14ac:dyDescent="0.5"/>
  <cols>
    <col min="1" max="2" width="1.703125" style="33" hidden="1" customWidth="1"/>
    <col min="3" max="3" width="9" style="33"/>
    <col min="4" max="4" width="31.41015625" style="33" customWidth="1"/>
    <col min="5" max="5" width="16.41015625" style="33" customWidth="1"/>
    <col min="6" max="6" width="15.5859375" style="33" customWidth="1"/>
    <col min="7" max="7" width="16.703125" style="33" customWidth="1"/>
    <col min="8" max="8" width="16.234375" style="33" bestFit="1" customWidth="1"/>
    <col min="9" max="9" width="12" style="33" customWidth="1"/>
    <col min="10" max="10" width="14.87890625" style="45" bestFit="1" customWidth="1"/>
    <col min="11" max="11" width="3.87890625" style="33" customWidth="1"/>
    <col min="12" max="12" width="13.1171875" style="33" customWidth="1"/>
    <col min="13" max="13" width="13" style="33" customWidth="1"/>
    <col min="14" max="21" width="12" style="33" customWidth="1"/>
    <col min="22" max="22" width="13.87890625" style="33" customWidth="1"/>
    <col min="23" max="28" width="12" style="33" customWidth="1"/>
    <col min="29" max="30" width="13.234375" style="33" customWidth="1"/>
    <col min="31" max="31" width="13.1171875" style="45" bestFit="1" customWidth="1"/>
    <col min="32" max="32" width="3.87890625" style="33" customWidth="1"/>
    <col min="33" max="33" width="14.41015625" style="45" customWidth="1"/>
    <col min="34" max="16384" width="9" style="33"/>
  </cols>
  <sheetData>
    <row r="1" spans="1:36" ht="23.35" x14ac:dyDescent="0.8">
      <c r="A1" s="32" t="s">
        <v>0</v>
      </c>
      <c r="C1" s="34"/>
      <c r="D1" s="204" t="s">
        <v>144</v>
      </c>
      <c r="E1" s="205"/>
      <c r="F1" s="205"/>
      <c r="G1" s="205"/>
      <c r="H1" s="32"/>
      <c r="I1" s="32"/>
      <c r="J1" s="32"/>
      <c r="K1" s="65"/>
      <c r="L1" s="65"/>
      <c r="M1" s="46"/>
      <c r="N1" s="35"/>
      <c r="O1" s="66"/>
      <c r="P1" s="66"/>
      <c r="Q1" s="66"/>
      <c r="R1" s="66"/>
      <c r="S1" s="66"/>
      <c r="T1" s="66"/>
      <c r="U1" s="66"/>
      <c r="V1" s="66"/>
      <c r="W1" s="66"/>
      <c r="X1" s="66"/>
      <c r="Y1" s="66"/>
      <c r="Z1" s="66"/>
      <c r="AA1" s="66"/>
      <c r="AB1" s="67"/>
      <c r="AC1" s="67"/>
      <c r="AD1" s="67"/>
      <c r="AE1" s="67"/>
      <c r="AF1" s="67"/>
      <c r="AG1" s="67"/>
    </row>
    <row r="2" spans="1:36" x14ac:dyDescent="0.5">
      <c r="C2" s="2"/>
      <c r="J2" s="33"/>
      <c r="K2" s="65"/>
      <c r="L2" s="65"/>
      <c r="M2" s="46"/>
      <c r="N2" s="35"/>
      <c r="O2" s="66"/>
      <c r="P2" s="66"/>
      <c r="Q2" s="66"/>
      <c r="R2" s="66"/>
      <c r="S2" s="66"/>
      <c r="T2" s="66"/>
      <c r="U2" s="66"/>
      <c r="V2" s="66"/>
      <c r="W2" s="66"/>
      <c r="X2" s="66"/>
      <c r="Y2" s="66"/>
      <c r="Z2" s="66"/>
      <c r="AA2" s="66"/>
      <c r="AB2" s="67"/>
      <c r="AC2" s="67"/>
      <c r="AD2" s="67"/>
      <c r="AE2" s="67"/>
      <c r="AF2" s="67"/>
      <c r="AG2" s="67"/>
    </row>
    <row r="3" spans="1:36" x14ac:dyDescent="0.5">
      <c r="C3" s="2"/>
      <c r="J3" s="33"/>
      <c r="K3" s="65"/>
      <c r="L3" s="65"/>
      <c r="M3" s="46"/>
      <c r="N3" s="35"/>
      <c r="O3" s="66"/>
      <c r="P3" s="66"/>
      <c r="Q3" s="66"/>
      <c r="R3" s="66"/>
      <c r="S3" s="66"/>
      <c r="T3" s="66"/>
      <c r="U3" s="66"/>
      <c r="V3" s="66"/>
      <c r="W3" s="66"/>
      <c r="X3" s="66"/>
      <c r="Y3" s="66"/>
      <c r="Z3" s="66"/>
      <c r="AA3" s="66"/>
      <c r="AB3" s="67"/>
      <c r="AC3" s="67"/>
      <c r="AD3" s="67"/>
      <c r="AE3" s="67"/>
      <c r="AF3" s="67"/>
      <c r="AG3" s="67"/>
    </row>
    <row r="4" spans="1:36" x14ac:dyDescent="0.5">
      <c r="C4" s="2"/>
      <c r="J4" s="33"/>
      <c r="K4" s="65"/>
      <c r="L4" s="65"/>
      <c r="M4" s="46"/>
      <c r="N4" s="35"/>
      <c r="O4" s="66"/>
      <c r="P4" s="66"/>
      <c r="Q4" s="66"/>
      <c r="R4" s="66"/>
      <c r="S4" s="66"/>
      <c r="T4" s="66"/>
      <c r="U4" s="66"/>
      <c r="V4" s="66"/>
      <c r="W4" s="66"/>
      <c r="X4" s="66"/>
      <c r="Y4" s="66"/>
      <c r="Z4" s="66"/>
      <c r="AA4" s="66"/>
      <c r="AB4" s="67"/>
      <c r="AC4" s="67"/>
      <c r="AD4" s="67"/>
      <c r="AE4" s="67"/>
      <c r="AF4" s="67"/>
      <c r="AG4" s="67"/>
    </row>
    <row r="5" spans="1:36" x14ac:dyDescent="0.5">
      <c r="C5" s="3"/>
      <c r="D5" s="40"/>
      <c r="E5" s="40"/>
      <c r="F5" s="40"/>
      <c r="G5" s="40"/>
      <c r="H5" s="40"/>
      <c r="I5" s="40"/>
      <c r="J5" s="40"/>
      <c r="K5" s="65"/>
      <c r="L5" s="65"/>
      <c r="M5" s="46"/>
      <c r="N5" s="35"/>
      <c r="O5" s="66"/>
      <c r="P5" s="68"/>
      <c r="Q5" s="66"/>
      <c r="R5" s="66"/>
      <c r="S5" s="66"/>
      <c r="T5" s="66"/>
      <c r="U5" s="66"/>
      <c r="V5" s="66"/>
      <c r="W5" s="66"/>
      <c r="X5" s="66"/>
      <c r="Y5" s="66"/>
      <c r="Z5" s="66"/>
      <c r="AA5" s="66"/>
      <c r="AB5" s="67"/>
      <c r="AC5" s="67"/>
      <c r="AD5" s="67"/>
      <c r="AE5" s="67"/>
      <c r="AF5" s="67"/>
      <c r="AG5" s="67"/>
    </row>
    <row r="6" spans="1:36" x14ac:dyDescent="0.5">
      <c r="C6" s="3"/>
      <c r="J6" s="33"/>
      <c r="K6" s="65"/>
      <c r="L6" s="65"/>
      <c r="M6" s="46"/>
      <c r="N6" s="35"/>
      <c r="O6" s="66"/>
      <c r="P6" s="66"/>
      <c r="Q6" s="66"/>
      <c r="R6" s="66"/>
      <c r="S6" s="66"/>
      <c r="T6" s="66"/>
      <c r="U6" s="66"/>
      <c r="V6" s="66"/>
      <c r="W6" s="66"/>
      <c r="X6" s="66"/>
      <c r="Y6" s="66"/>
      <c r="Z6" s="66"/>
      <c r="AA6" s="66"/>
      <c r="AB6" s="67"/>
      <c r="AC6" s="67"/>
      <c r="AD6" s="67"/>
      <c r="AE6" s="67"/>
      <c r="AF6" s="67"/>
      <c r="AG6" s="67"/>
    </row>
    <row r="7" spans="1:36" x14ac:dyDescent="0.5">
      <c r="A7" s="40"/>
      <c r="C7" s="3"/>
      <c r="D7" s="40"/>
      <c r="E7" s="40"/>
      <c r="F7" s="40"/>
      <c r="G7" s="40"/>
      <c r="H7" s="38"/>
      <c r="I7" s="39"/>
      <c r="J7" s="35"/>
      <c r="K7" s="35"/>
      <c r="L7" s="36"/>
      <c r="M7" s="36"/>
      <c r="N7" s="36"/>
      <c r="O7" s="36"/>
      <c r="P7" s="36"/>
      <c r="Q7" s="37"/>
      <c r="R7" s="37"/>
      <c r="S7" s="37"/>
      <c r="T7" s="37"/>
      <c r="U7" s="37"/>
      <c r="V7" s="37"/>
      <c r="W7" s="37"/>
      <c r="X7" s="37"/>
      <c r="Y7" s="37"/>
      <c r="Z7" s="37"/>
      <c r="AA7" s="37"/>
      <c r="AB7" s="37"/>
      <c r="AC7" s="37"/>
      <c r="AD7" s="37"/>
      <c r="AE7" s="35"/>
      <c r="AF7" s="35"/>
      <c r="AG7" s="35"/>
    </row>
    <row r="8" spans="1:36" s="113" customFormat="1" x14ac:dyDescent="0.5">
      <c r="A8" s="79"/>
      <c r="B8" s="79"/>
      <c r="C8" s="112">
        <v>1</v>
      </c>
      <c r="D8" s="113">
        <f>1+C8</f>
        <v>2</v>
      </c>
      <c r="E8" s="113">
        <f>1+D8</f>
        <v>3</v>
      </c>
      <c r="F8" s="113">
        <f>1+E8</f>
        <v>4</v>
      </c>
      <c r="G8" s="113">
        <f>1+F8</f>
        <v>5</v>
      </c>
      <c r="H8" s="113">
        <f t="shared" ref="H8:AG8" si="0">1+G8</f>
        <v>6</v>
      </c>
      <c r="I8" s="113">
        <f t="shared" si="0"/>
        <v>7</v>
      </c>
      <c r="J8" s="113">
        <f t="shared" si="0"/>
        <v>8</v>
      </c>
      <c r="K8" s="113">
        <f t="shared" si="0"/>
        <v>9</v>
      </c>
      <c r="L8" s="113">
        <f t="shared" si="0"/>
        <v>10</v>
      </c>
      <c r="M8" s="113">
        <f t="shared" si="0"/>
        <v>11</v>
      </c>
      <c r="N8" s="113">
        <f t="shared" si="0"/>
        <v>12</v>
      </c>
      <c r="O8" s="113">
        <f t="shared" si="0"/>
        <v>13</v>
      </c>
      <c r="P8" s="113">
        <f t="shared" si="0"/>
        <v>14</v>
      </c>
      <c r="Q8" s="113">
        <f t="shared" si="0"/>
        <v>15</v>
      </c>
      <c r="R8" s="113">
        <f t="shared" si="0"/>
        <v>16</v>
      </c>
      <c r="S8" s="113">
        <f t="shared" ref="S8" si="1">1+R8</f>
        <v>17</v>
      </c>
      <c r="T8" s="113">
        <f t="shared" ref="T8" si="2">1+S8</f>
        <v>18</v>
      </c>
      <c r="U8" s="113">
        <f t="shared" ref="U8" si="3">1+T8</f>
        <v>19</v>
      </c>
      <c r="V8" s="113">
        <f t="shared" ref="V8" si="4">1+U8</f>
        <v>20</v>
      </c>
      <c r="W8" s="113">
        <f t="shared" ref="W8" si="5">1+V8</f>
        <v>21</v>
      </c>
      <c r="X8" s="113">
        <f t="shared" ref="X8" si="6">1+W8</f>
        <v>22</v>
      </c>
      <c r="Y8" s="113">
        <f t="shared" ref="Y8" si="7">1+X8</f>
        <v>23</v>
      </c>
      <c r="Z8" s="113">
        <f t="shared" ref="Z8" si="8">1+Y8</f>
        <v>24</v>
      </c>
      <c r="AA8" s="113">
        <f t="shared" ref="AA8" si="9">1+Z8</f>
        <v>25</v>
      </c>
      <c r="AB8" s="113">
        <f t="shared" ref="AB8" si="10">1+AA8</f>
        <v>26</v>
      </c>
      <c r="AC8" s="113">
        <f t="shared" ref="AC8" si="11">1+AB8</f>
        <v>27</v>
      </c>
      <c r="AD8" s="113">
        <f t="shared" ref="AD8" si="12">1+AC8</f>
        <v>28</v>
      </c>
      <c r="AE8" s="113">
        <f>1+AC8</f>
        <v>28</v>
      </c>
      <c r="AF8" s="113">
        <f t="shared" si="0"/>
        <v>29</v>
      </c>
      <c r="AG8" s="113">
        <f t="shared" si="0"/>
        <v>30</v>
      </c>
    </row>
    <row r="9" spans="1:36" s="53" customFormat="1" ht="18" x14ac:dyDescent="0.6">
      <c r="A9" s="52" t="s">
        <v>1</v>
      </c>
      <c r="C9" s="54"/>
      <c r="D9" s="52" t="s">
        <v>1</v>
      </c>
      <c r="E9" s="52"/>
      <c r="F9" s="52"/>
      <c r="G9" s="52"/>
      <c r="H9" s="69" t="s">
        <v>2</v>
      </c>
      <c r="I9" s="69" t="s">
        <v>2</v>
      </c>
      <c r="J9" s="70"/>
      <c r="K9" s="70"/>
      <c r="L9" s="69" t="s">
        <v>102</v>
      </c>
      <c r="M9" s="69" t="s">
        <v>102</v>
      </c>
      <c r="N9" s="69" t="s">
        <v>102</v>
      </c>
      <c r="O9" s="69" t="s">
        <v>102</v>
      </c>
      <c r="P9" s="69" t="s">
        <v>2</v>
      </c>
      <c r="Q9" s="69" t="s">
        <v>2</v>
      </c>
      <c r="R9" s="69" t="s">
        <v>116</v>
      </c>
      <c r="S9" s="69" t="s">
        <v>116</v>
      </c>
      <c r="T9" s="69" t="s">
        <v>116</v>
      </c>
      <c r="U9" s="69" t="s">
        <v>2</v>
      </c>
      <c r="V9" s="69" t="s">
        <v>2</v>
      </c>
      <c r="W9" s="69" t="s">
        <v>104</v>
      </c>
      <c r="X9" s="71" t="s">
        <v>3</v>
      </c>
      <c r="Y9" s="71" t="s">
        <v>3</v>
      </c>
      <c r="Z9" s="71" t="s">
        <v>3</v>
      </c>
      <c r="AA9" s="71" t="s">
        <v>3</v>
      </c>
      <c r="AB9" s="71" t="s">
        <v>3</v>
      </c>
      <c r="AC9" s="69" t="s">
        <v>103</v>
      </c>
      <c r="AD9" s="69" t="s">
        <v>116</v>
      </c>
      <c r="AE9" s="55"/>
      <c r="AF9" s="55"/>
      <c r="AG9" s="55"/>
    </row>
    <row r="10" spans="1:36" s="53" customFormat="1" ht="18" x14ac:dyDescent="0.6">
      <c r="A10" s="52"/>
      <c r="C10" s="54"/>
      <c r="D10" s="52" t="s">
        <v>127</v>
      </c>
      <c r="E10" s="52"/>
      <c r="F10" s="52"/>
      <c r="G10" s="52"/>
      <c r="H10" s="90">
        <v>8001</v>
      </c>
      <c r="I10" s="90">
        <v>8001</v>
      </c>
      <c r="J10" s="90"/>
      <c r="K10" s="116"/>
      <c r="L10" s="90">
        <v>8012</v>
      </c>
      <c r="M10" s="90">
        <v>8012</v>
      </c>
      <c r="N10" s="90">
        <v>8012</v>
      </c>
      <c r="O10" s="90">
        <v>8012</v>
      </c>
      <c r="P10" s="90">
        <v>8011</v>
      </c>
      <c r="Q10" s="90">
        <v>8001</v>
      </c>
      <c r="R10" s="90">
        <v>8016</v>
      </c>
      <c r="S10" s="90">
        <v>8016</v>
      </c>
      <c r="T10" s="90">
        <v>8017</v>
      </c>
      <c r="U10" s="90">
        <v>8000</v>
      </c>
      <c r="V10" s="90">
        <v>8000</v>
      </c>
      <c r="W10" s="90">
        <v>8009</v>
      </c>
      <c r="X10" s="90">
        <v>8004</v>
      </c>
      <c r="Y10" s="90">
        <v>8004</v>
      </c>
      <c r="Z10" s="90">
        <v>8008</v>
      </c>
      <c r="AA10" s="90">
        <v>8004</v>
      </c>
      <c r="AB10" s="90">
        <v>8004</v>
      </c>
      <c r="AC10" s="90">
        <v>8007</v>
      </c>
      <c r="AD10" s="90">
        <v>8017</v>
      </c>
      <c r="AE10" s="55"/>
      <c r="AF10" s="55"/>
      <c r="AG10" s="55"/>
    </row>
    <row r="11" spans="1:36" s="53" customFormat="1" ht="21.45" customHeight="1" x14ac:dyDescent="0.7">
      <c r="A11" s="56"/>
      <c r="C11" s="57"/>
      <c r="D11" s="56"/>
      <c r="E11" s="202" t="s">
        <v>129</v>
      </c>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55"/>
      <c r="AG11" s="55"/>
    </row>
    <row r="12" spans="1:36" s="41" customFormat="1" ht="82" x14ac:dyDescent="0.4">
      <c r="A12" s="58" t="s">
        <v>4</v>
      </c>
      <c r="B12" s="59"/>
      <c r="C12" s="4"/>
      <c r="D12" s="4" t="s">
        <v>4</v>
      </c>
      <c r="E12" s="4" t="s">
        <v>139</v>
      </c>
      <c r="F12" s="4" t="s">
        <v>140</v>
      </c>
      <c r="G12" s="4" t="s">
        <v>141</v>
      </c>
      <c r="H12" s="61" t="s">
        <v>124</v>
      </c>
      <c r="I12" s="61" t="s">
        <v>5</v>
      </c>
      <c r="J12" s="61" t="s">
        <v>147</v>
      </c>
      <c r="K12" s="48"/>
      <c r="L12" s="43" t="s">
        <v>148</v>
      </c>
      <c r="M12" s="43" t="s">
        <v>149</v>
      </c>
      <c r="N12" s="43" t="s">
        <v>157</v>
      </c>
      <c r="O12" s="49" t="s">
        <v>150</v>
      </c>
      <c r="P12" s="49" t="s">
        <v>146</v>
      </c>
      <c r="Q12" s="42" t="s">
        <v>6</v>
      </c>
      <c r="R12" s="42" t="s">
        <v>151</v>
      </c>
      <c r="S12" s="42" t="s">
        <v>152</v>
      </c>
      <c r="T12" s="42" t="s">
        <v>159</v>
      </c>
      <c r="U12" s="42" t="s">
        <v>160</v>
      </c>
      <c r="V12" s="42" t="s">
        <v>161</v>
      </c>
      <c r="W12" s="42" t="s">
        <v>142</v>
      </c>
      <c r="X12" s="50" t="s">
        <v>125</v>
      </c>
      <c r="Y12" s="50" t="s">
        <v>248</v>
      </c>
      <c r="Z12" s="50" t="s">
        <v>126</v>
      </c>
      <c r="AA12" s="51" t="s">
        <v>247</v>
      </c>
      <c r="AB12" s="51" t="s">
        <v>249</v>
      </c>
      <c r="AC12" s="50" t="s">
        <v>245</v>
      </c>
      <c r="AD12" s="50" t="s">
        <v>246</v>
      </c>
      <c r="AE12" s="5" t="s">
        <v>130</v>
      </c>
      <c r="AF12" s="44"/>
      <c r="AG12" s="47" t="s">
        <v>131</v>
      </c>
    </row>
    <row r="13" spans="1:36" x14ac:dyDescent="0.5">
      <c r="A13" s="9" t="s">
        <v>8</v>
      </c>
      <c r="B13" s="60"/>
      <c r="C13" s="10">
        <v>3072161</v>
      </c>
      <c r="D13" s="9" t="s">
        <v>8</v>
      </c>
      <c r="E13" s="78">
        <v>1215251.9934477161</v>
      </c>
      <c r="F13" s="78">
        <v>-4105.43</v>
      </c>
      <c r="G13" s="78">
        <v>-6021</v>
      </c>
      <c r="H13" s="62">
        <v>1205125.5634477162</v>
      </c>
      <c r="I13" s="62">
        <v>84000</v>
      </c>
      <c r="J13" s="63">
        <f>SUM(H13:I13)</f>
        <v>1289125.5634477162</v>
      </c>
      <c r="K13" s="11">
        <v>3072161</v>
      </c>
      <c r="L13" s="8">
        <v>101971.69398907106</v>
      </c>
      <c r="M13" s="7">
        <v>0</v>
      </c>
      <c r="N13" s="6">
        <v>155655.40437158474</v>
      </c>
      <c r="O13" s="6" t="s">
        <v>143</v>
      </c>
      <c r="P13" s="6" t="s">
        <v>143</v>
      </c>
      <c r="Q13" s="6">
        <v>0</v>
      </c>
      <c r="R13" s="6">
        <v>7467</v>
      </c>
      <c r="S13" s="6">
        <v>10453</v>
      </c>
      <c r="T13" s="6">
        <v>25218</v>
      </c>
      <c r="U13" s="6">
        <v>12699</v>
      </c>
      <c r="V13" s="6">
        <v>42043.200000000004</v>
      </c>
      <c r="W13" s="6">
        <v>0</v>
      </c>
      <c r="X13" s="6">
        <v>0</v>
      </c>
      <c r="Y13" s="6">
        <v>0</v>
      </c>
      <c r="Z13" s="6">
        <v>0</v>
      </c>
      <c r="AA13" s="6">
        <v>0</v>
      </c>
      <c r="AB13" s="6">
        <v>0</v>
      </c>
      <c r="AC13" s="6">
        <v>109220</v>
      </c>
      <c r="AD13" s="6">
        <v>0</v>
      </c>
      <c r="AE13" s="64">
        <f>SUM(L13:AD13)</f>
        <v>464727.29836065584</v>
      </c>
      <c r="AF13" s="11"/>
      <c r="AG13" s="64">
        <f>SUM(J13,AE13)</f>
        <v>1753852.861808372</v>
      </c>
      <c r="AJ13" s="114"/>
    </row>
    <row r="14" spans="1:36" hidden="1" x14ac:dyDescent="0.5">
      <c r="A14" s="9" t="s">
        <v>7</v>
      </c>
      <c r="B14" s="60"/>
      <c r="C14" s="10">
        <v>3076905</v>
      </c>
      <c r="D14" s="9" t="s">
        <v>7</v>
      </c>
      <c r="E14" s="78">
        <v>8695292.6740958374</v>
      </c>
      <c r="F14" s="78">
        <v>0</v>
      </c>
      <c r="G14" s="78">
        <v>0</v>
      </c>
      <c r="H14" s="62">
        <v>8695292.6740958374</v>
      </c>
      <c r="I14" s="62">
        <v>0</v>
      </c>
      <c r="J14" s="63">
        <f>SUM(H14:I14)</f>
        <v>8695292.6740958374</v>
      </c>
      <c r="K14" s="11">
        <v>3076905</v>
      </c>
      <c r="L14" s="8">
        <v>296965.03278688522</v>
      </c>
      <c r="M14" s="7">
        <v>0</v>
      </c>
      <c r="N14" s="6">
        <v>0</v>
      </c>
      <c r="O14" s="6" t="s">
        <v>143</v>
      </c>
      <c r="P14" s="6" t="s">
        <v>143</v>
      </c>
      <c r="Q14" s="192">
        <v>0</v>
      </c>
      <c r="R14" s="6">
        <v>0</v>
      </c>
      <c r="S14" s="6">
        <v>0</v>
      </c>
      <c r="T14" s="6">
        <v>0</v>
      </c>
      <c r="U14" s="6">
        <v>97811</v>
      </c>
      <c r="V14" s="6">
        <v>0</v>
      </c>
      <c r="W14" s="6">
        <v>0</v>
      </c>
      <c r="X14" s="6">
        <v>0</v>
      </c>
      <c r="Y14" s="6">
        <v>0</v>
      </c>
      <c r="Z14" s="6">
        <v>0</v>
      </c>
      <c r="AA14" s="6">
        <v>0</v>
      </c>
      <c r="AB14" s="6">
        <v>0</v>
      </c>
      <c r="AC14" s="6">
        <v>0</v>
      </c>
      <c r="AD14" s="6">
        <v>0</v>
      </c>
      <c r="AE14" s="64">
        <f t="shared" ref="AE14:AE77" si="13">SUM(L14:AD14)</f>
        <v>394776.03278688522</v>
      </c>
      <c r="AF14" s="11"/>
      <c r="AG14" s="64">
        <f>+AE14</f>
        <v>394776.03278688522</v>
      </c>
      <c r="AJ14" s="114"/>
    </row>
    <row r="15" spans="1:36" hidden="1" x14ac:dyDescent="0.5">
      <c r="A15" s="9" t="s">
        <v>9</v>
      </c>
      <c r="B15" s="60"/>
      <c r="C15" s="10">
        <v>3072004</v>
      </c>
      <c r="D15" s="9" t="s">
        <v>9</v>
      </c>
      <c r="E15" s="78">
        <v>1479539.1927324175</v>
      </c>
      <c r="F15" s="78">
        <v>0</v>
      </c>
      <c r="G15" s="78">
        <v>0</v>
      </c>
      <c r="H15" s="62">
        <v>1479539.1927324175</v>
      </c>
      <c r="I15" s="62">
        <v>0</v>
      </c>
      <c r="J15" s="63">
        <f t="shared" ref="J15:J79" si="14">SUM(H15:I15)</f>
        <v>1479539.1927324175</v>
      </c>
      <c r="K15" s="11">
        <v>3072004</v>
      </c>
      <c r="L15" s="8">
        <v>47352.374316939924</v>
      </c>
      <c r="M15" s="7">
        <v>0</v>
      </c>
      <c r="N15" s="6">
        <v>0</v>
      </c>
      <c r="O15" s="6" t="s">
        <v>143</v>
      </c>
      <c r="P15" s="6" t="s">
        <v>143</v>
      </c>
      <c r="Q15" s="6">
        <v>0</v>
      </c>
      <c r="R15" s="6">
        <v>0</v>
      </c>
      <c r="S15" s="6">
        <v>0</v>
      </c>
      <c r="T15" s="6">
        <v>0</v>
      </c>
      <c r="U15" s="6">
        <v>11362</v>
      </c>
      <c r="V15" s="6">
        <v>0</v>
      </c>
      <c r="W15" s="6">
        <v>0</v>
      </c>
      <c r="X15" s="6">
        <v>0</v>
      </c>
      <c r="Y15" s="6">
        <v>0</v>
      </c>
      <c r="Z15" s="6">
        <v>0</v>
      </c>
      <c r="AA15" s="6">
        <v>0</v>
      </c>
      <c r="AB15" s="6">
        <v>0</v>
      </c>
      <c r="AC15" s="6">
        <v>0</v>
      </c>
      <c r="AD15" s="6">
        <v>0</v>
      </c>
      <c r="AE15" s="64">
        <f t="shared" si="13"/>
        <v>58714.374316939924</v>
      </c>
      <c r="AF15" s="11"/>
      <c r="AG15" s="64">
        <f>+AE15</f>
        <v>58714.374316939924</v>
      </c>
      <c r="AJ15" s="114"/>
    </row>
    <row r="16" spans="1:36" hidden="1" x14ac:dyDescent="0.5">
      <c r="A16" s="9" t="s">
        <v>128</v>
      </c>
      <c r="B16" s="60"/>
      <c r="C16" s="10">
        <v>3074002</v>
      </c>
      <c r="D16" s="9" t="s">
        <v>128</v>
      </c>
      <c r="E16" s="78">
        <v>1883132.3695089803</v>
      </c>
      <c r="F16" s="78">
        <v>0</v>
      </c>
      <c r="G16" s="78">
        <v>0</v>
      </c>
      <c r="H16" s="62">
        <v>1883132.3695089803</v>
      </c>
      <c r="I16" s="62">
        <v>0</v>
      </c>
      <c r="J16" s="63">
        <f t="shared" ref="J16" si="15">SUM(H16:I16)</f>
        <v>1883132.3695089803</v>
      </c>
      <c r="K16" s="11">
        <v>3074002</v>
      </c>
      <c r="L16" s="8">
        <v>0</v>
      </c>
      <c r="M16" s="7">
        <v>0</v>
      </c>
      <c r="N16" s="6">
        <v>0</v>
      </c>
      <c r="O16" s="6" t="s">
        <v>143</v>
      </c>
      <c r="P16" s="6" t="s">
        <v>143</v>
      </c>
      <c r="Q16" s="6">
        <v>0</v>
      </c>
      <c r="R16" s="6">
        <v>0</v>
      </c>
      <c r="S16" s="6">
        <v>0</v>
      </c>
      <c r="T16" s="6">
        <v>0</v>
      </c>
      <c r="U16" s="6">
        <v>8756</v>
      </c>
      <c r="V16" s="6">
        <v>0</v>
      </c>
      <c r="W16" s="6">
        <v>0</v>
      </c>
      <c r="X16" s="6">
        <v>0</v>
      </c>
      <c r="Y16" s="6">
        <v>0</v>
      </c>
      <c r="Z16" s="6">
        <v>0</v>
      </c>
      <c r="AA16" s="6">
        <v>0</v>
      </c>
      <c r="AB16" s="6">
        <v>0</v>
      </c>
      <c r="AC16" s="6">
        <v>0</v>
      </c>
      <c r="AD16" s="6">
        <v>0</v>
      </c>
      <c r="AE16" s="64">
        <f t="shared" si="13"/>
        <v>8756</v>
      </c>
      <c r="AF16" s="11"/>
      <c r="AG16" s="64">
        <f>+AE16</f>
        <v>8756</v>
      </c>
      <c r="AJ16" s="114"/>
    </row>
    <row r="17" spans="1:36" hidden="1" x14ac:dyDescent="0.5">
      <c r="A17" s="9" t="s">
        <v>123</v>
      </c>
      <c r="B17" s="60"/>
      <c r="C17" s="10">
        <v>3074007</v>
      </c>
      <c r="D17" s="9" t="s">
        <v>123</v>
      </c>
      <c r="E17" s="78">
        <v>6994401.4293570882</v>
      </c>
      <c r="F17" s="78">
        <v>0</v>
      </c>
      <c r="G17" s="78">
        <v>0</v>
      </c>
      <c r="H17" s="62">
        <v>6994401.4293570882</v>
      </c>
      <c r="I17" s="62">
        <v>0</v>
      </c>
      <c r="J17" s="63">
        <f t="shared" ref="J17" si="16">SUM(H17:I17)</f>
        <v>6994401.4293570882</v>
      </c>
      <c r="K17" s="11">
        <v>3074007</v>
      </c>
      <c r="L17" s="8">
        <v>72887.289617486371</v>
      </c>
      <c r="M17" s="7">
        <v>0</v>
      </c>
      <c r="N17" s="6">
        <v>0</v>
      </c>
      <c r="O17" s="6" t="s">
        <v>143</v>
      </c>
      <c r="P17" s="6" t="s">
        <v>143</v>
      </c>
      <c r="Q17" s="6">
        <v>168857.14285714284</v>
      </c>
      <c r="R17" s="6">
        <v>0</v>
      </c>
      <c r="S17" s="6">
        <v>0</v>
      </c>
      <c r="T17" s="6">
        <v>0</v>
      </c>
      <c r="U17" s="6">
        <v>73978</v>
      </c>
      <c r="V17" s="6">
        <v>0</v>
      </c>
      <c r="W17" s="6">
        <v>0</v>
      </c>
      <c r="X17" s="6">
        <v>0</v>
      </c>
      <c r="Y17" s="6">
        <v>0</v>
      </c>
      <c r="Z17" s="6">
        <v>0</v>
      </c>
      <c r="AA17" s="6">
        <v>0</v>
      </c>
      <c r="AB17" s="6">
        <v>0</v>
      </c>
      <c r="AC17" s="6">
        <v>0</v>
      </c>
      <c r="AD17" s="6">
        <v>0</v>
      </c>
      <c r="AE17" s="64">
        <f t="shared" si="13"/>
        <v>315722.4324746292</v>
      </c>
      <c r="AF17" s="11"/>
      <c r="AG17" s="64">
        <f>+AE17</f>
        <v>315722.4324746292</v>
      </c>
      <c r="AJ17" s="114"/>
    </row>
    <row r="18" spans="1:36" hidden="1" x14ac:dyDescent="0.5">
      <c r="A18" s="9" t="s">
        <v>10</v>
      </c>
      <c r="B18" s="60"/>
      <c r="C18" s="10">
        <v>3072001</v>
      </c>
      <c r="D18" s="9" t="s">
        <v>10</v>
      </c>
      <c r="E18" s="78">
        <v>1854997.7748143896</v>
      </c>
      <c r="F18" s="78">
        <v>0</v>
      </c>
      <c r="G18" s="78">
        <v>0</v>
      </c>
      <c r="H18" s="62">
        <v>1854997.7748143896</v>
      </c>
      <c r="I18" s="62">
        <v>0</v>
      </c>
      <c r="J18" s="63">
        <f t="shared" si="14"/>
        <v>1854997.7748143896</v>
      </c>
      <c r="K18" s="11">
        <v>3072001</v>
      </c>
      <c r="L18" s="8">
        <v>47090.393442622961</v>
      </c>
      <c r="M18" s="7">
        <v>0</v>
      </c>
      <c r="N18" s="6">
        <v>0</v>
      </c>
      <c r="O18" s="6" t="s">
        <v>143</v>
      </c>
      <c r="P18" s="6" t="s">
        <v>143</v>
      </c>
      <c r="Q18" s="6">
        <v>0</v>
      </c>
      <c r="R18" s="6">
        <v>0</v>
      </c>
      <c r="S18" s="6">
        <v>0</v>
      </c>
      <c r="T18" s="6">
        <v>0</v>
      </c>
      <c r="U18" s="6">
        <v>19621</v>
      </c>
      <c r="V18" s="6">
        <v>0</v>
      </c>
      <c r="W18" s="6">
        <v>0</v>
      </c>
      <c r="X18" s="6">
        <v>0</v>
      </c>
      <c r="Y18" s="6">
        <v>0</v>
      </c>
      <c r="Z18" s="6">
        <v>0</v>
      </c>
      <c r="AA18" s="6">
        <v>0</v>
      </c>
      <c r="AB18" s="6">
        <v>0</v>
      </c>
      <c r="AC18" s="6">
        <v>0</v>
      </c>
      <c r="AD18" s="6">
        <v>0</v>
      </c>
      <c r="AE18" s="64">
        <f t="shared" si="13"/>
        <v>66711.393442622968</v>
      </c>
      <c r="AF18" s="11"/>
      <c r="AG18" s="64">
        <f>+AE18</f>
        <v>66711.393442622968</v>
      </c>
      <c r="AJ18" s="114"/>
    </row>
    <row r="19" spans="1:36" x14ac:dyDescent="0.5">
      <c r="A19" s="9" t="s">
        <v>11</v>
      </c>
      <c r="B19" s="60"/>
      <c r="C19" s="10">
        <v>3072083</v>
      </c>
      <c r="D19" s="9" t="s">
        <v>11</v>
      </c>
      <c r="E19" s="78">
        <v>1838761.9215134718</v>
      </c>
      <c r="F19" s="78">
        <v>-6738.06</v>
      </c>
      <c r="G19" s="78">
        <v>-9882</v>
      </c>
      <c r="H19" s="62">
        <v>1822141.8615134717</v>
      </c>
      <c r="I19" s="62">
        <v>132000</v>
      </c>
      <c r="J19" s="63">
        <f t="shared" si="14"/>
        <v>1954141.8615134717</v>
      </c>
      <c r="K19" s="11">
        <v>3072083</v>
      </c>
      <c r="L19" s="8">
        <v>22660.237704918029</v>
      </c>
      <c r="M19" s="7">
        <v>0</v>
      </c>
      <c r="N19" s="6">
        <v>174294.36612021859</v>
      </c>
      <c r="O19" s="6" t="s">
        <v>143</v>
      </c>
      <c r="P19" s="6" t="s">
        <v>143</v>
      </c>
      <c r="Q19" s="6">
        <v>60100</v>
      </c>
      <c r="R19" s="6">
        <v>7792</v>
      </c>
      <c r="S19" s="6">
        <v>10908</v>
      </c>
      <c r="T19" s="6">
        <v>58321</v>
      </c>
      <c r="U19" s="6">
        <v>17711</v>
      </c>
      <c r="V19" s="6">
        <v>58639.200000000004</v>
      </c>
      <c r="W19" s="6">
        <v>0</v>
      </c>
      <c r="X19" s="6">
        <v>0</v>
      </c>
      <c r="Y19" s="6">
        <v>0</v>
      </c>
      <c r="Z19" s="6">
        <v>0</v>
      </c>
      <c r="AA19" s="6">
        <v>0</v>
      </c>
      <c r="AB19" s="6">
        <v>0</v>
      </c>
      <c r="AC19" s="6">
        <v>85800</v>
      </c>
      <c r="AD19" s="6">
        <v>12320</v>
      </c>
      <c r="AE19" s="64">
        <f t="shared" si="13"/>
        <v>508545.80382513662</v>
      </c>
      <c r="AF19" s="11"/>
      <c r="AG19" s="64">
        <f t="shared" ref="AG19:AG24" si="17">SUM(J19,AE19)</f>
        <v>2462687.6653386084</v>
      </c>
      <c r="AJ19" s="114"/>
    </row>
    <row r="20" spans="1:36" x14ac:dyDescent="0.5">
      <c r="A20" s="9" t="s">
        <v>12</v>
      </c>
      <c r="B20" s="60"/>
      <c r="C20" s="10">
        <v>3077005</v>
      </c>
      <c r="D20" s="9" t="s">
        <v>12</v>
      </c>
      <c r="E20" s="78">
        <v>0</v>
      </c>
      <c r="F20" s="78">
        <v>0</v>
      </c>
      <c r="G20" s="78">
        <v>0</v>
      </c>
      <c r="H20" s="62">
        <v>0</v>
      </c>
      <c r="I20" s="62">
        <v>1877500</v>
      </c>
      <c r="J20" s="63">
        <f t="shared" si="14"/>
        <v>1877500</v>
      </c>
      <c r="K20" s="11">
        <v>3077005</v>
      </c>
      <c r="L20" s="8">
        <v>0</v>
      </c>
      <c r="M20" s="7">
        <v>2212910.5300546438</v>
      </c>
      <c r="N20" s="6">
        <v>0</v>
      </c>
      <c r="O20" s="6" t="s">
        <v>143</v>
      </c>
      <c r="P20" s="6" t="s">
        <v>143</v>
      </c>
      <c r="Q20" s="6">
        <v>0</v>
      </c>
      <c r="R20" s="6">
        <v>0</v>
      </c>
      <c r="S20" s="6">
        <v>0</v>
      </c>
      <c r="T20" s="6">
        <v>0</v>
      </c>
      <c r="U20" s="6">
        <v>31093.85</v>
      </c>
      <c r="V20" s="6">
        <v>100958.99999999999</v>
      </c>
      <c r="W20" s="6">
        <v>10500</v>
      </c>
      <c r="X20" s="6">
        <v>0</v>
      </c>
      <c r="Y20" s="6">
        <v>0</v>
      </c>
      <c r="Z20" s="6">
        <v>0</v>
      </c>
      <c r="AA20" s="6">
        <v>0</v>
      </c>
      <c r="AB20" s="6">
        <v>0</v>
      </c>
      <c r="AC20" s="6">
        <v>61710</v>
      </c>
      <c r="AD20" s="6">
        <v>2640</v>
      </c>
      <c r="AE20" s="64">
        <f t="shared" si="13"/>
        <v>2419813.3800546438</v>
      </c>
      <c r="AF20" s="11"/>
      <c r="AG20" s="64">
        <f t="shared" si="17"/>
        <v>4297313.3800546434</v>
      </c>
      <c r="AJ20" s="114"/>
    </row>
    <row r="21" spans="1:36" hidden="1" x14ac:dyDescent="0.5">
      <c r="A21" s="9" t="s">
        <v>13</v>
      </c>
      <c r="B21" s="60"/>
      <c r="C21" s="10">
        <v>3072006</v>
      </c>
      <c r="D21" s="9" t="s">
        <v>13</v>
      </c>
      <c r="E21" s="78">
        <v>1059141.9107930637</v>
      </c>
      <c r="F21" s="78">
        <v>-3350.62</v>
      </c>
      <c r="G21" s="78">
        <v>-4914</v>
      </c>
      <c r="H21" s="62">
        <v>1050877.2907930636</v>
      </c>
      <c r="I21" s="62">
        <v>0</v>
      </c>
      <c r="J21" s="63">
        <f t="shared" si="14"/>
        <v>1050877.2907930636</v>
      </c>
      <c r="K21" s="11">
        <v>3072006</v>
      </c>
      <c r="L21" s="8">
        <v>27370.2131147541</v>
      </c>
      <c r="M21" s="7">
        <v>0</v>
      </c>
      <c r="N21" s="6">
        <v>0</v>
      </c>
      <c r="O21" s="6" t="s">
        <v>143</v>
      </c>
      <c r="P21" s="6" t="s">
        <v>143</v>
      </c>
      <c r="Q21" s="6">
        <v>0</v>
      </c>
      <c r="R21" s="6">
        <v>7162</v>
      </c>
      <c r="S21" s="6">
        <v>10028</v>
      </c>
      <c r="T21" s="6">
        <v>60889</v>
      </c>
      <c r="U21" s="6">
        <v>11075</v>
      </c>
      <c r="V21" s="6">
        <v>36669.257142857146</v>
      </c>
      <c r="W21" s="6">
        <v>0</v>
      </c>
      <c r="X21" s="6">
        <v>0</v>
      </c>
      <c r="Y21" s="6">
        <v>0</v>
      </c>
      <c r="Z21" s="6">
        <v>0</v>
      </c>
      <c r="AA21" s="6">
        <v>0</v>
      </c>
      <c r="AB21" s="6">
        <v>0</v>
      </c>
      <c r="AC21" s="6">
        <v>60720</v>
      </c>
      <c r="AD21" s="6">
        <v>5720</v>
      </c>
      <c r="AE21" s="64">
        <f t="shared" si="13"/>
        <v>219633.47025761125</v>
      </c>
      <c r="AF21" s="11"/>
      <c r="AG21" s="64">
        <f t="shared" si="17"/>
        <v>1270510.7610506748</v>
      </c>
      <c r="AJ21" s="114"/>
    </row>
    <row r="22" spans="1:36" hidden="1" x14ac:dyDescent="0.5">
      <c r="A22" s="9" t="s">
        <v>14</v>
      </c>
      <c r="B22" s="60"/>
      <c r="C22" s="10">
        <v>3072005</v>
      </c>
      <c r="D22" s="9" t="s">
        <v>14</v>
      </c>
      <c r="E22" s="78">
        <v>1390561.9616376655</v>
      </c>
      <c r="F22" s="78">
        <v>-4749.78</v>
      </c>
      <c r="G22" s="78">
        <v>-6966</v>
      </c>
      <c r="H22" s="62">
        <v>1378846.1816376655</v>
      </c>
      <c r="I22" s="62">
        <v>0</v>
      </c>
      <c r="J22" s="63">
        <f t="shared" si="14"/>
        <v>1378846.1816376655</v>
      </c>
      <c r="K22" s="11">
        <v>3072005</v>
      </c>
      <c r="L22" s="8">
        <v>57821.346994535474</v>
      </c>
      <c r="M22" s="7">
        <v>0</v>
      </c>
      <c r="N22" s="6">
        <v>0</v>
      </c>
      <c r="O22" s="6" t="s">
        <v>143</v>
      </c>
      <c r="P22" s="6" t="s">
        <v>143</v>
      </c>
      <c r="Q22" s="6">
        <v>0</v>
      </c>
      <c r="R22" s="6">
        <v>8025</v>
      </c>
      <c r="S22" s="6">
        <v>11235</v>
      </c>
      <c r="T22" s="6">
        <v>0</v>
      </c>
      <c r="U22" s="6">
        <v>15467</v>
      </c>
      <c r="V22" s="6">
        <v>51210.514285714293</v>
      </c>
      <c r="W22" s="6">
        <v>0</v>
      </c>
      <c r="X22" s="6">
        <v>0</v>
      </c>
      <c r="Y22" s="6">
        <v>0</v>
      </c>
      <c r="Z22" s="6">
        <v>0</v>
      </c>
      <c r="AA22" s="6">
        <v>0</v>
      </c>
      <c r="AB22" s="6">
        <v>0</v>
      </c>
      <c r="AC22" s="6">
        <v>212520</v>
      </c>
      <c r="AD22" s="6">
        <v>0</v>
      </c>
      <c r="AE22" s="64">
        <f t="shared" si="13"/>
        <v>356278.86128024978</v>
      </c>
      <c r="AF22" s="11"/>
      <c r="AG22" s="64">
        <f t="shared" si="17"/>
        <v>1735125.0429179152</v>
      </c>
      <c r="AJ22" s="114"/>
    </row>
    <row r="23" spans="1:36" hidden="1" x14ac:dyDescent="0.5">
      <c r="A23" s="9" t="s">
        <v>15</v>
      </c>
      <c r="B23" s="60"/>
      <c r="C23" s="10">
        <v>3072162</v>
      </c>
      <c r="D23" s="9" t="s">
        <v>15</v>
      </c>
      <c r="E23" s="78">
        <v>1935027.9797547304</v>
      </c>
      <c r="F23" s="78">
        <v>-7492.87</v>
      </c>
      <c r="G23" s="78">
        <v>-10989</v>
      </c>
      <c r="H23" s="62">
        <v>1916546.1097547302</v>
      </c>
      <c r="I23" s="62">
        <v>0</v>
      </c>
      <c r="J23" s="63">
        <f t="shared" si="14"/>
        <v>1916546.1097547302</v>
      </c>
      <c r="K23" s="11">
        <v>3072162</v>
      </c>
      <c r="L23" s="8">
        <v>74642.412568306012</v>
      </c>
      <c r="M23" s="7">
        <v>0</v>
      </c>
      <c r="N23" s="6">
        <v>0</v>
      </c>
      <c r="O23" s="6" t="s">
        <v>143</v>
      </c>
      <c r="P23" s="6" t="s">
        <v>143</v>
      </c>
      <c r="Q23" s="6">
        <v>0</v>
      </c>
      <c r="R23" s="6">
        <v>8154</v>
      </c>
      <c r="S23" s="6">
        <v>11416</v>
      </c>
      <c r="T23" s="6">
        <v>63402</v>
      </c>
      <c r="U23" s="6">
        <v>23154</v>
      </c>
      <c r="V23" s="6">
        <v>76657.71428571429</v>
      </c>
      <c r="W23" s="6">
        <v>0</v>
      </c>
      <c r="X23" s="6">
        <v>0</v>
      </c>
      <c r="Y23" s="6">
        <v>0</v>
      </c>
      <c r="Z23" s="6">
        <v>0</v>
      </c>
      <c r="AA23" s="6">
        <v>0</v>
      </c>
      <c r="AB23" s="6">
        <v>0</v>
      </c>
      <c r="AC23" s="6">
        <v>101640</v>
      </c>
      <c r="AD23" s="6">
        <v>4400</v>
      </c>
      <c r="AE23" s="64">
        <f t="shared" si="13"/>
        <v>363466.12685402029</v>
      </c>
      <c r="AF23" s="11"/>
      <c r="AG23" s="64">
        <f t="shared" si="17"/>
        <v>2280012.2366087507</v>
      </c>
      <c r="AJ23" s="114"/>
    </row>
    <row r="24" spans="1:36" hidden="1" x14ac:dyDescent="0.5">
      <c r="A24" s="9" t="s">
        <v>16</v>
      </c>
      <c r="B24" s="60"/>
      <c r="C24" s="10">
        <v>3075400</v>
      </c>
      <c r="D24" s="9" t="s">
        <v>16</v>
      </c>
      <c r="E24" s="78">
        <v>8367518.9084150912</v>
      </c>
      <c r="F24" s="78">
        <v>-13132.199999999999</v>
      </c>
      <c r="G24" s="78">
        <v>-34830</v>
      </c>
      <c r="H24" s="62">
        <v>8319556.708415091</v>
      </c>
      <c r="I24" s="62">
        <v>0</v>
      </c>
      <c r="J24" s="63">
        <f t="shared" si="14"/>
        <v>8319556.708415091</v>
      </c>
      <c r="K24" s="11">
        <v>3075400</v>
      </c>
      <c r="L24" s="8">
        <v>89376.950819672144</v>
      </c>
      <c r="M24" s="7">
        <v>0</v>
      </c>
      <c r="N24" s="6">
        <v>0</v>
      </c>
      <c r="O24" s="6" t="s">
        <v>143</v>
      </c>
      <c r="P24" s="6" t="s">
        <v>143</v>
      </c>
      <c r="Q24" s="6">
        <v>157600</v>
      </c>
      <c r="R24" s="6">
        <v>0</v>
      </c>
      <c r="S24" s="6">
        <v>0</v>
      </c>
      <c r="T24" s="6">
        <v>0</v>
      </c>
      <c r="U24" s="6">
        <v>105259</v>
      </c>
      <c r="V24" s="6">
        <v>346744.94538974232</v>
      </c>
      <c r="W24" s="6">
        <v>22203</v>
      </c>
      <c r="X24" s="6">
        <v>1159155.3333333333</v>
      </c>
      <c r="Y24" s="6">
        <v>0</v>
      </c>
      <c r="Z24" s="6">
        <v>29158</v>
      </c>
      <c r="AA24" s="6">
        <v>0</v>
      </c>
      <c r="AB24" s="6">
        <v>16533.333333333332</v>
      </c>
      <c r="AC24" s="6">
        <v>432400</v>
      </c>
      <c r="AD24" s="6">
        <v>880</v>
      </c>
      <c r="AE24" s="64">
        <f t="shared" si="13"/>
        <v>2359310.5628760811</v>
      </c>
      <c r="AF24" s="11"/>
      <c r="AG24" s="64">
        <f t="shared" si="17"/>
        <v>10678867.271291172</v>
      </c>
      <c r="AJ24" s="114"/>
    </row>
    <row r="25" spans="1:36" hidden="1" x14ac:dyDescent="0.5">
      <c r="A25" s="9" t="s">
        <v>17</v>
      </c>
      <c r="B25" s="60"/>
      <c r="C25" s="10">
        <v>3072185</v>
      </c>
      <c r="D25" s="9" t="s">
        <v>17</v>
      </c>
      <c r="E25" s="78">
        <v>1937513.070561118</v>
      </c>
      <c r="F25" s="78">
        <v>0</v>
      </c>
      <c r="G25" s="78">
        <v>0</v>
      </c>
      <c r="H25" s="62">
        <v>1937513.070561118</v>
      </c>
      <c r="I25" s="62">
        <v>0</v>
      </c>
      <c r="J25" s="63">
        <f t="shared" si="14"/>
        <v>1937513.070561118</v>
      </c>
      <c r="K25" s="11">
        <v>3072185</v>
      </c>
      <c r="L25" s="8">
        <v>62646.860655737692</v>
      </c>
      <c r="M25" s="7">
        <v>0</v>
      </c>
      <c r="N25" s="6">
        <v>0</v>
      </c>
      <c r="O25" s="6" t="s">
        <v>143</v>
      </c>
      <c r="P25" s="6" t="s">
        <v>143</v>
      </c>
      <c r="Q25" s="6">
        <v>0</v>
      </c>
      <c r="R25" s="6">
        <v>0</v>
      </c>
      <c r="S25" s="6">
        <v>0</v>
      </c>
      <c r="T25" s="6">
        <v>0</v>
      </c>
      <c r="U25" s="6">
        <v>19287</v>
      </c>
      <c r="V25" s="6">
        <v>0</v>
      </c>
      <c r="W25" s="6">
        <v>0</v>
      </c>
      <c r="X25" s="6">
        <v>0</v>
      </c>
      <c r="Y25" s="6">
        <v>0</v>
      </c>
      <c r="Z25" s="6">
        <v>0</v>
      </c>
      <c r="AA25" s="6">
        <v>0</v>
      </c>
      <c r="AB25" s="6">
        <v>0</v>
      </c>
      <c r="AC25" s="6">
        <v>0</v>
      </c>
      <c r="AD25" s="6">
        <v>0</v>
      </c>
      <c r="AE25" s="64">
        <f t="shared" si="13"/>
        <v>81933.860655737692</v>
      </c>
      <c r="AF25" s="11"/>
      <c r="AG25" s="64">
        <f>+AE25</f>
        <v>81933.860655737692</v>
      </c>
      <c r="AJ25" s="114"/>
    </row>
    <row r="26" spans="1:36" hidden="1" x14ac:dyDescent="0.5">
      <c r="A26" s="9" t="s">
        <v>18</v>
      </c>
      <c r="B26" s="60"/>
      <c r="C26" s="10">
        <v>3074603</v>
      </c>
      <c r="D26" s="9" t="s">
        <v>18</v>
      </c>
      <c r="E26" s="78">
        <v>8713545.5253845118</v>
      </c>
      <c r="F26" s="78">
        <v>-15392.16</v>
      </c>
      <c r="G26" s="78">
        <v>-40824</v>
      </c>
      <c r="H26" s="62">
        <v>8657329.3653845116</v>
      </c>
      <c r="I26" s="62">
        <v>0</v>
      </c>
      <c r="J26" s="63">
        <f t="shared" si="14"/>
        <v>8657329.3653845116</v>
      </c>
      <c r="K26" s="11">
        <v>3074603</v>
      </c>
      <c r="L26" s="8">
        <v>184801.95081967211</v>
      </c>
      <c r="M26" s="7">
        <v>0</v>
      </c>
      <c r="N26" s="6">
        <v>0</v>
      </c>
      <c r="O26" s="6" t="s">
        <v>143</v>
      </c>
      <c r="P26" s="6" t="s">
        <v>143</v>
      </c>
      <c r="Q26" s="6">
        <v>26266.666666666664</v>
      </c>
      <c r="R26" s="6">
        <v>0</v>
      </c>
      <c r="S26" s="6">
        <v>0</v>
      </c>
      <c r="T26" s="6">
        <v>0</v>
      </c>
      <c r="U26" s="6">
        <v>135153</v>
      </c>
      <c r="V26" s="6">
        <v>445283.25221404026</v>
      </c>
      <c r="W26" s="6">
        <v>20354</v>
      </c>
      <c r="X26" s="6">
        <v>1939444.6666666665</v>
      </c>
      <c r="Y26" s="6">
        <v>0</v>
      </c>
      <c r="Z26" s="6">
        <v>26148</v>
      </c>
      <c r="AA26" s="6">
        <v>31600</v>
      </c>
      <c r="AB26" s="6">
        <v>37066.666666666664</v>
      </c>
      <c r="AC26" s="6">
        <v>209570</v>
      </c>
      <c r="AD26" s="6">
        <v>2200</v>
      </c>
      <c r="AE26" s="64">
        <f t="shared" si="13"/>
        <v>3057888.2030337122</v>
      </c>
      <c r="AF26" s="11"/>
      <c r="AG26" s="64">
        <f t="shared" ref="AG26:AG32" si="18">SUM(J26,AE26)</f>
        <v>11715217.568418223</v>
      </c>
      <c r="AJ26" s="114"/>
    </row>
    <row r="27" spans="1:36" x14ac:dyDescent="0.5">
      <c r="A27" s="9" t="s">
        <v>19</v>
      </c>
      <c r="B27" s="60"/>
      <c r="C27" s="10">
        <v>3077007</v>
      </c>
      <c r="D27" s="9" t="s">
        <v>19</v>
      </c>
      <c r="E27" s="78">
        <v>0</v>
      </c>
      <c r="F27" s="78">
        <v>0</v>
      </c>
      <c r="G27" s="78">
        <v>0</v>
      </c>
      <c r="H27" s="62">
        <v>0</v>
      </c>
      <c r="I27" s="62">
        <v>1631666.6666666665</v>
      </c>
      <c r="J27" s="63">
        <f t="shared" si="14"/>
        <v>1631666.6666666665</v>
      </c>
      <c r="K27" s="11">
        <v>3077007</v>
      </c>
      <c r="L27" s="8">
        <v>0</v>
      </c>
      <c r="M27" s="7">
        <v>2378516.9234972689</v>
      </c>
      <c r="N27" s="6">
        <v>0</v>
      </c>
      <c r="O27" s="6" t="s">
        <v>143</v>
      </c>
      <c r="P27" s="6" t="s">
        <v>143</v>
      </c>
      <c r="Q27" s="6">
        <v>0</v>
      </c>
      <c r="R27" s="6">
        <v>7304</v>
      </c>
      <c r="S27" s="6">
        <v>10226</v>
      </c>
      <c r="T27" s="6">
        <v>15241</v>
      </c>
      <c r="U27" s="6">
        <v>28186.260000000002</v>
      </c>
      <c r="V27" s="6">
        <v>91151.554285714272</v>
      </c>
      <c r="W27" s="6">
        <v>0</v>
      </c>
      <c r="X27" s="6">
        <v>0</v>
      </c>
      <c r="Y27" s="6">
        <v>0</v>
      </c>
      <c r="Z27" s="6">
        <v>0</v>
      </c>
      <c r="AA27" s="6">
        <v>0</v>
      </c>
      <c r="AB27" s="6">
        <v>0</v>
      </c>
      <c r="AC27" s="6">
        <v>96020</v>
      </c>
      <c r="AD27" s="6">
        <v>0</v>
      </c>
      <c r="AE27" s="64">
        <f t="shared" si="13"/>
        <v>2626645.7377829831</v>
      </c>
      <c r="AF27" s="11"/>
      <c r="AG27" s="64">
        <f t="shared" si="18"/>
        <v>4258312.4044496492</v>
      </c>
      <c r="AJ27" s="114"/>
    </row>
    <row r="28" spans="1:36" hidden="1" x14ac:dyDescent="0.5">
      <c r="A28" s="9" t="s">
        <v>20</v>
      </c>
      <c r="B28" s="60"/>
      <c r="C28" s="10">
        <v>3073513</v>
      </c>
      <c r="D28" s="9" t="s">
        <v>20</v>
      </c>
      <c r="E28" s="78">
        <v>3556900.1347311023</v>
      </c>
      <c r="F28" s="78">
        <v>-15409.17</v>
      </c>
      <c r="G28" s="78">
        <v>-22599</v>
      </c>
      <c r="H28" s="62">
        <v>3518891.9647311023</v>
      </c>
      <c r="I28" s="62">
        <v>0</v>
      </c>
      <c r="J28" s="63">
        <f t="shared" si="14"/>
        <v>3518891.9647311023</v>
      </c>
      <c r="K28" s="11">
        <v>3073513</v>
      </c>
      <c r="L28" s="8">
        <v>204086.82240437155</v>
      </c>
      <c r="M28" s="7">
        <v>0</v>
      </c>
      <c r="N28" s="6">
        <v>0</v>
      </c>
      <c r="O28" s="6" t="s">
        <v>143</v>
      </c>
      <c r="P28" s="6" t="s">
        <v>143</v>
      </c>
      <c r="Q28" s="6">
        <v>0</v>
      </c>
      <c r="R28" s="6">
        <v>9658</v>
      </c>
      <c r="S28" s="6">
        <v>13522</v>
      </c>
      <c r="T28" s="6">
        <v>143646</v>
      </c>
      <c r="U28" s="6">
        <v>42631</v>
      </c>
      <c r="V28" s="6">
        <v>141145.02857142859</v>
      </c>
      <c r="W28" s="6">
        <v>0</v>
      </c>
      <c r="X28" s="6">
        <v>0</v>
      </c>
      <c r="Y28" s="6">
        <v>0</v>
      </c>
      <c r="Z28" s="6">
        <v>0</v>
      </c>
      <c r="AA28" s="6">
        <v>0</v>
      </c>
      <c r="AB28" s="6">
        <v>0</v>
      </c>
      <c r="AC28" s="6">
        <v>191960</v>
      </c>
      <c r="AD28" s="6">
        <v>2640</v>
      </c>
      <c r="AE28" s="64">
        <f t="shared" si="13"/>
        <v>749288.85097580019</v>
      </c>
      <c r="AF28" s="11"/>
      <c r="AG28" s="64">
        <f t="shared" si="18"/>
        <v>4268180.8157069022</v>
      </c>
      <c r="AJ28" s="114"/>
    </row>
    <row r="29" spans="1:36" hidden="1" x14ac:dyDescent="0.5">
      <c r="A29" s="9" t="s">
        <v>21</v>
      </c>
      <c r="B29" s="60"/>
      <c r="C29" s="10">
        <v>3072163</v>
      </c>
      <c r="D29" s="9" t="s">
        <v>21</v>
      </c>
      <c r="E29" s="78">
        <v>2125437.8016602523</v>
      </c>
      <c r="F29" s="78">
        <v>-8008.35</v>
      </c>
      <c r="G29" s="78">
        <v>-11745</v>
      </c>
      <c r="H29" s="62">
        <v>2105684.4516602522</v>
      </c>
      <c r="I29" s="62">
        <v>0</v>
      </c>
      <c r="J29" s="63">
        <f t="shared" si="14"/>
        <v>2105684.4516602522</v>
      </c>
      <c r="K29" s="11">
        <v>3072163</v>
      </c>
      <c r="L29" s="8">
        <v>98892.114754098395</v>
      </c>
      <c r="M29" s="7">
        <v>0</v>
      </c>
      <c r="N29" s="6">
        <v>0</v>
      </c>
      <c r="O29" s="6" t="s">
        <v>143</v>
      </c>
      <c r="P29" s="6" t="s">
        <v>143</v>
      </c>
      <c r="Q29" s="6">
        <v>0</v>
      </c>
      <c r="R29" s="6">
        <v>8229</v>
      </c>
      <c r="S29" s="6">
        <v>11521</v>
      </c>
      <c r="T29" s="6">
        <v>50984</v>
      </c>
      <c r="U29" s="6">
        <v>22437</v>
      </c>
      <c r="V29" s="6">
        <v>74286.857142857159</v>
      </c>
      <c r="W29" s="6">
        <v>0</v>
      </c>
      <c r="X29" s="6">
        <v>0</v>
      </c>
      <c r="Y29" s="6">
        <v>0</v>
      </c>
      <c r="Z29" s="6">
        <v>0</v>
      </c>
      <c r="AA29" s="6">
        <v>0</v>
      </c>
      <c r="AB29" s="6">
        <v>0</v>
      </c>
      <c r="AC29" s="6">
        <v>135280</v>
      </c>
      <c r="AD29" s="6">
        <v>4400</v>
      </c>
      <c r="AE29" s="64">
        <f t="shared" si="13"/>
        <v>406029.97189695557</v>
      </c>
      <c r="AF29" s="11"/>
      <c r="AG29" s="64">
        <f t="shared" si="18"/>
        <v>2511714.4235572079</v>
      </c>
      <c r="AJ29" s="114"/>
    </row>
    <row r="30" spans="1:36" x14ac:dyDescent="0.5">
      <c r="A30" s="9" t="s">
        <v>22</v>
      </c>
      <c r="B30" s="60"/>
      <c r="C30" s="10">
        <v>3072088</v>
      </c>
      <c r="D30" s="9" t="s">
        <v>22</v>
      </c>
      <c r="E30" s="78">
        <v>1888837.3666981193</v>
      </c>
      <c r="F30" s="78">
        <v>-7143.08</v>
      </c>
      <c r="G30" s="78">
        <v>-10476</v>
      </c>
      <c r="H30" s="62">
        <v>1871218.2866981192</v>
      </c>
      <c r="I30" s="62">
        <v>175000</v>
      </c>
      <c r="J30" s="63">
        <f t="shared" si="14"/>
        <v>2046218.2866981192</v>
      </c>
      <c r="K30" s="11">
        <v>3072088</v>
      </c>
      <c r="L30" s="8">
        <v>91860.368852458996</v>
      </c>
      <c r="M30" s="7">
        <v>0</v>
      </c>
      <c r="N30" s="6">
        <v>149170.95901639346</v>
      </c>
      <c r="O30" s="6" t="s">
        <v>143</v>
      </c>
      <c r="P30" s="6" t="s">
        <v>143</v>
      </c>
      <c r="Q30" s="6">
        <v>0</v>
      </c>
      <c r="R30" s="6">
        <v>8008</v>
      </c>
      <c r="S30" s="6">
        <v>11212</v>
      </c>
      <c r="T30" s="6">
        <v>51420</v>
      </c>
      <c r="U30" s="6">
        <v>20814</v>
      </c>
      <c r="V30" s="6">
        <v>68912.914285714302</v>
      </c>
      <c r="W30" s="6">
        <v>0</v>
      </c>
      <c r="X30" s="6">
        <v>0</v>
      </c>
      <c r="Y30" s="6">
        <v>0</v>
      </c>
      <c r="Z30" s="6">
        <v>0</v>
      </c>
      <c r="AA30" s="6">
        <v>0</v>
      </c>
      <c r="AB30" s="6">
        <v>0</v>
      </c>
      <c r="AC30" s="6">
        <v>113520</v>
      </c>
      <c r="AD30" s="6">
        <v>7480</v>
      </c>
      <c r="AE30" s="64">
        <f t="shared" si="13"/>
        <v>522398.2421545668</v>
      </c>
      <c r="AF30" s="11"/>
      <c r="AG30" s="64">
        <f t="shared" si="18"/>
        <v>2568616.5288526863</v>
      </c>
      <c r="AJ30" s="114"/>
    </row>
    <row r="31" spans="1:36" hidden="1" x14ac:dyDescent="0.5">
      <c r="A31" s="9" t="s">
        <v>23</v>
      </c>
      <c r="B31" s="60"/>
      <c r="C31" s="10">
        <v>3072164</v>
      </c>
      <c r="D31" s="9" t="s">
        <v>23</v>
      </c>
      <c r="E31" s="78">
        <v>2080161.1707343436</v>
      </c>
      <c r="F31" s="78">
        <v>-7584.92</v>
      </c>
      <c r="G31" s="78">
        <v>-11124</v>
      </c>
      <c r="H31" s="62">
        <v>2061452.2507343437</v>
      </c>
      <c r="I31" s="62">
        <v>0</v>
      </c>
      <c r="J31" s="63">
        <f t="shared" si="14"/>
        <v>2061452.2507343437</v>
      </c>
      <c r="K31" s="11">
        <v>3072164</v>
      </c>
      <c r="L31" s="8">
        <v>101039.90437158471</v>
      </c>
      <c r="M31" s="7">
        <v>0</v>
      </c>
      <c r="N31" s="6">
        <v>0</v>
      </c>
      <c r="O31" s="6" t="s">
        <v>143</v>
      </c>
      <c r="P31" s="6" t="s">
        <v>143</v>
      </c>
      <c r="Q31" s="6">
        <v>0</v>
      </c>
      <c r="R31" s="6">
        <v>8133</v>
      </c>
      <c r="S31" s="6">
        <v>11387</v>
      </c>
      <c r="T31" s="6">
        <v>57903</v>
      </c>
      <c r="U31" s="6">
        <v>21865</v>
      </c>
      <c r="V31" s="6">
        <v>72390.171428571441</v>
      </c>
      <c r="W31" s="6">
        <v>0</v>
      </c>
      <c r="X31" s="6">
        <v>0</v>
      </c>
      <c r="Y31" s="6">
        <v>0</v>
      </c>
      <c r="Z31" s="6">
        <v>0</v>
      </c>
      <c r="AA31" s="6">
        <v>0</v>
      </c>
      <c r="AB31" s="6">
        <v>0</v>
      </c>
      <c r="AC31" s="6">
        <v>167640</v>
      </c>
      <c r="AD31" s="6">
        <v>880</v>
      </c>
      <c r="AE31" s="64">
        <f t="shared" si="13"/>
        <v>441238.07580015616</v>
      </c>
      <c r="AF31" s="11"/>
      <c r="AG31" s="64">
        <f t="shared" si="18"/>
        <v>2502690.3265344999</v>
      </c>
      <c r="AJ31" s="114"/>
    </row>
    <row r="32" spans="1:36" hidden="1" x14ac:dyDescent="0.5">
      <c r="A32" s="9" t="s">
        <v>24</v>
      </c>
      <c r="B32" s="60"/>
      <c r="C32" s="10">
        <v>3072165</v>
      </c>
      <c r="D32" s="9" t="s">
        <v>24</v>
      </c>
      <c r="E32" s="78">
        <v>2292034.9424283276</v>
      </c>
      <c r="F32" s="78">
        <v>-8542.24</v>
      </c>
      <c r="G32" s="78">
        <v>-12528</v>
      </c>
      <c r="H32" s="62">
        <v>2270964.7024283274</v>
      </c>
      <c r="I32" s="62">
        <v>0</v>
      </c>
      <c r="J32" s="63">
        <f t="shared" si="14"/>
        <v>2270964.7024283274</v>
      </c>
      <c r="K32" s="11">
        <v>3072165</v>
      </c>
      <c r="L32" s="8">
        <v>45502.043715846987</v>
      </c>
      <c r="M32" s="7">
        <v>0</v>
      </c>
      <c r="N32" s="6">
        <v>0</v>
      </c>
      <c r="O32" s="6" t="s">
        <v>143</v>
      </c>
      <c r="P32" s="6" t="s">
        <v>143</v>
      </c>
      <c r="Q32" s="6">
        <v>0</v>
      </c>
      <c r="R32" s="6">
        <v>8458</v>
      </c>
      <c r="S32" s="6">
        <v>11842</v>
      </c>
      <c r="T32" s="6">
        <v>50838</v>
      </c>
      <c r="U32" s="6">
        <v>26208</v>
      </c>
      <c r="V32" s="6">
        <v>86773.371428571438</v>
      </c>
      <c r="W32" s="6">
        <v>0</v>
      </c>
      <c r="X32" s="6">
        <v>0</v>
      </c>
      <c r="Y32" s="6">
        <v>0</v>
      </c>
      <c r="Z32" s="6">
        <v>0</v>
      </c>
      <c r="AA32" s="6">
        <v>0</v>
      </c>
      <c r="AB32" s="6">
        <v>0</v>
      </c>
      <c r="AC32" s="6">
        <v>212180</v>
      </c>
      <c r="AD32" s="6">
        <v>0</v>
      </c>
      <c r="AE32" s="64">
        <f t="shared" si="13"/>
        <v>441801.41514441842</v>
      </c>
      <c r="AF32" s="11"/>
      <c r="AG32" s="64">
        <f t="shared" si="18"/>
        <v>2712766.1175727458</v>
      </c>
      <c r="AJ32" s="114"/>
    </row>
    <row r="33" spans="1:36" x14ac:dyDescent="0.5">
      <c r="A33" s="9" t="s">
        <v>25</v>
      </c>
      <c r="B33" s="60"/>
      <c r="C33" s="10">
        <v>3074030</v>
      </c>
      <c r="D33" s="9" t="s">
        <v>25</v>
      </c>
      <c r="E33" s="78">
        <v>8262005.7005764768</v>
      </c>
      <c r="F33" s="78">
        <v>0</v>
      </c>
      <c r="G33" s="78">
        <v>0</v>
      </c>
      <c r="H33" s="62">
        <v>8262005.7005764768</v>
      </c>
      <c r="I33" s="62">
        <v>32500</v>
      </c>
      <c r="J33" s="63">
        <f t="shared" si="14"/>
        <v>8294505.7005764768</v>
      </c>
      <c r="K33" s="11">
        <v>3074030</v>
      </c>
      <c r="L33" s="8">
        <v>160658.88797814204</v>
      </c>
      <c r="M33" s="7">
        <v>0</v>
      </c>
      <c r="N33" s="6">
        <v>56608.03278688524</v>
      </c>
      <c r="O33" s="6" t="s">
        <v>143</v>
      </c>
      <c r="P33" s="6" t="s">
        <v>143</v>
      </c>
      <c r="Q33" s="6">
        <v>0</v>
      </c>
      <c r="R33" s="6">
        <v>0</v>
      </c>
      <c r="S33" s="6">
        <v>0</v>
      </c>
      <c r="T33" s="6">
        <v>0</v>
      </c>
      <c r="U33" s="6">
        <v>97384</v>
      </c>
      <c r="V33" s="6">
        <v>0</v>
      </c>
      <c r="W33" s="6">
        <v>0</v>
      </c>
      <c r="X33" s="6">
        <v>0</v>
      </c>
      <c r="Y33" s="6">
        <v>0</v>
      </c>
      <c r="Z33" s="6">
        <v>0</v>
      </c>
      <c r="AA33" s="6">
        <v>0</v>
      </c>
      <c r="AB33" s="6">
        <v>0</v>
      </c>
      <c r="AC33" s="6">
        <v>0</v>
      </c>
      <c r="AD33" s="6">
        <v>0</v>
      </c>
      <c r="AE33" s="64">
        <f t="shared" si="13"/>
        <v>314650.92076502729</v>
      </c>
      <c r="AF33" s="11"/>
      <c r="AG33" s="64">
        <f>+AE33</f>
        <v>314650.92076502729</v>
      </c>
      <c r="AJ33" s="114"/>
    </row>
    <row r="34" spans="1:36" hidden="1" x14ac:dyDescent="0.5">
      <c r="A34" s="9" t="s">
        <v>26</v>
      </c>
      <c r="B34" s="60"/>
      <c r="C34" s="10">
        <v>3072012</v>
      </c>
      <c r="D34" s="9" t="s">
        <v>26</v>
      </c>
      <c r="E34" s="78">
        <v>1179533.4570557561</v>
      </c>
      <c r="F34" s="78">
        <v>0</v>
      </c>
      <c r="G34" s="78">
        <v>0</v>
      </c>
      <c r="H34" s="62">
        <v>1179533.4570557561</v>
      </c>
      <c r="I34" s="62">
        <v>0</v>
      </c>
      <c r="J34" s="63">
        <f t="shared" si="14"/>
        <v>1179533.4570557561</v>
      </c>
      <c r="K34" s="11">
        <v>3072012</v>
      </c>
      <c r="L34" s="8">
        <v>43791.415300546447</v>
      </c>
      <c r="M34" s="7">
        <v>0</v>
      </c>
      <c r="N34" s="6">
        <v>0</v>
      </c>
      <c r="O34" s="6" t="s">
        <v>143</v>
      </c>
      <c r="P34" s="6" t="s">
        <v>143</v>
      </c>
      <c r="Q34" s="6">
        <v>0</v>
      </c>
      <c r="R34" s="6">
        <v>0</v>
      </c>
      <c r="S34" s="6">
        <v>0</v>
      </c>
      <c r="T34" s="6">
        <v>0</v>
      </c>
      <c r="U34" s="6">
        <v>15754</v>
      </c>
      <c r="V34" s="6">
        <v>0</v>
      </c>
      <c r="W34" s="6">
        <v>0</v>
      </c>
      <c r="X34" s="6">
        <v>0</v>
      </c>
      <c r="Y34" s="6">
        <v>0</v>
      </c>
      <c r="Z34" s="6">
        <v>0</v>
      </c>
      <c r="AA34" s="6">
        <v>0</v>
      </c>
      <c r="AB34" s="6">
        <v>0</v>
      </c>
      <c r="AC34" s="6">
        <v>0</v>
      </c>
      <c r="AD34" s="6">
        <v>0</v>
      </c>
      <c r="AE34" s="64">
        <f t="shared" si="13"/>
        <v>59545.415300546447</v>
      </c>
      <c r="AF34" s="11"/>
      <c r="AG34" s="64">
        <f>+AE34</f>
        <v>59545.415300546447</v>
      </c>
      <c r="AH34" s="156"/>
      <c r="AJ34" s="114"/>
    </row>
    <row r="35" spans="1:36" hidden="1" x14ac:dyDescent="0.5">
      <c r="A35" s="9" t="s">
        <v>27</v>
      </c>
      <c r="B35" s="60"/>
      <c r="C35" s="10">
        <v>3072011</v>
      </c>
      <c r="D35" s="9" t="s">
        <v>27</v>
      </c>
      <c r="E35" s="78">
        <v>1991973.7508471089</v>
      </c>
      <c r="F35" s="78">
        <v>0</v>
      </c>
      <c r="G35" s="78">
        <v>0</v>
      </c>
      <c r="H35" s="62">
        <v>1991973.7508471089</v>
      </c>
      <c r="I35" s="62">
        <v>0</v>
      </c>
      <c r="J35" s="63">
        <f t="shared" si="14"/>
        <v>1991973.7508471089</v>
      </c>
      <c r="K35" s="11">
        <v>3072011</v>
      </c>
      <c r="L35" s="8">
        <v>130169.55191256832</v>
      </c>
      <c r="M35" s="7">
        <v>0</v>
      </c>
      <c r="N35" s="6">
        <v>0</v>
      </c>
      <c r="O35" s="6" t="s">
        <v>143</v>
      </c>
      <c r="P35" s="6" t="s">
        <v>143</v>
      </c>
      <c r="Q35" s="6">
        <v>0</v>
      </c>
      <c r="R35" s="6">
        <v>0</v>
      </c>
      <c r="S35" s="6">
        <v>0</v>
      </c>
      <c r="T35" s="6">
        <v>0</v>
      </c>
      <c r="U35" s="6">
        <v>20623</v>
      </c>
      <c r="V35" s="6">
        <v>0</v>
      </c>
      <c r="W35" s="6">
        <v>0</v>
      </c>
      <c r="X35" s="6">
        <v>0</v>
      </c>
      <c r="Y35" s="6">
        <v>0</v>
      </c>
      <c r="Z35" s="6">
        <v>0</v>
      </c>
      <c r="AA35" s="6">
        <v>0</v>
      </c>
      <c r="AB35" s="6">
        <v>0</v>
      </c>
      <c r="AC35" s="6">
        <v>0</v>
      </c>
      <c r="AD35" s="6">
        <v>0</v>
      </c>
      <c r="AE35" s="64">
        <f t="shared" si="13"/>
        <v>150792.55191256833</v>
      </c>
      <c r="AF35" s="11"/>
      <c r="AG35" s="64">
        <f>+AE35</f>
        <v>150792.55191256833</v>
      </c>
      <c r="AJ35" s="114"/>
    </row>
    <row r="36" spans="1:36" hidden="1" x14ac:dyDescent="0.5">
      <c r="A36" s="9" t="s">
        <v>28</v>
      </c>
      <c r="B36" s="60"/>
      <c r="C36" s="10">
        <v>3072092</v>
      </c>
      <c r="D36" s="9" t="s">
        <v>28</v>
      </c>
      <c r="E36" s="78">
        <v>1824870.9687290639</v>
      </c>
      <c r="F36" s="78">
        <v>-6351.45</v>
      </c>
      <c r="G36" s="78">
        <v>-9315</v>
      </c>
      <c r="H36" s="62">
        <v>1809204.5187290639</v>
      </c>
      <c r="I36" s="62">
        <v>0</v>
      </c>
      <c r="J36" s="63">
        <f t="shared" si="14"/>
        <v>1809204.5187290639</v>
      </c>
      <c r="K36" s="11">
        <v>3072092</v>
      </c>
      <c r="L36" s="8">
        <v>25206.931693989081</v>
      </c>
      <c r="M36" s="7">
        <v>0</v>
      </c>
      <c r="N36" s="6">
        <v>0</v>
      </c>
      <c r="O36" s="6" t="s">
        <v>143</v>
      </c>
      <c r="P36" s="6" t="s">
        <v>143</v>
      </c>
      <c r="Q36" s="6">
        <v>0</v>
      </c>
      <c r="R36" s="6">
        <v>8021</v>
      </c>
      <c r="S36" s="6">
        <v>11229</v>
      </c>
      <c r="T36" s="6">
        <v>43754</v>
      </c>
      <c r="U36" s="6">
        <v>19525</v>
      </c>
      <c r="V36" s="6">
        <v>64645.371428571438</v>
      </c>
      <c r="W36" s="6">
        <v>0</v>
      </c>
      <c r="X36" s="6">
        <v>0</v>
      </c>
      <c r="Y36" s="6">
        <v>0</v>
      </c>
      <c r="Z36" s="6">
        <v>0</v>
      </c>
      <c r="AA36" s="6">
        <v>0</v>
      </c>
      <c r="AB36" s="6">
        <v>0</v>
      </c>
      <c r="AC36" s="6">
        <v>156740</v>
      </c>
      <c r="AD36" s="6">
        <v>3080</v>
      </c>
      <c r="AE36" s="64">
        <f t="shared" si="13"/>
        <v>332201.30312256049</v>
      </c>
      <c r="AF36" s="11"/>
      <c r="AG36" s="64">
        <f>SUM(J36,AE36)</f>
        <v>2141405.8218516242</v>
      </c>
      <c r="AJ36" s="114"/>
    </row>
    <row r="37" spans="1:36" x14ac:dyDescent="0.5">
      <c r="A37" s="9" t="s">
        <v>29</v>
      </c>
      <c r="B37" s="60"/>
      <c r="C37" s="10">
        <v>3072094</v>
      </c>
      <c r="D37" s="9" t="s">
        <v>29</v>
      </c>
      <c r="E37" s="78">
        <v>1890195.2748445002</v>
      </c>
      <c r="F37" s="78">
        <v>-6388.27</v>
      </c>
      <c r="G37" s="78">
        <v>-9369</v>
      </c>
      <c r="H37" s="62">
        <v>1874438.0048445002</v>
      </c>
      <c r="I37" s="62">
        <v>126000</v>
      </c>
      <c r="J37" s="63">
        <f t="shared" si="14"/>
        <v>2000438.0048445002</v>
      </c>
      <c r="K37" s="11">
        <v>3072094</v>
      </c>
      <c r="L37" s="8">
        <v>88683.765027322414</v>
      </c>
      <c r="M37" s="7">
        <v>0</v>
      </c>
      <c r="N37" s="6">
        <v>114898.67759562844</v>
      </c>
      <c r="O37" s="6" t="s">
        <v>143</v>
      </c>
      <c r="P37" s="6" t="s">
        <v>143</v>
      </c>
      <c r="Q37" s="6">
        <v>0</v>
      </c>
      <c r="R37" s="6">
        <v>7921</v>
      </c>
      <c r="S37" s="6">
        <v>11089</v>
      </c>
      <c r="T37" s="6">
        <v>32738</v>
      </c>
      <c r="U37" s="6">
        <v>17663</v>
      </c>
      <c r="V37" s="6">
        <v>58481.142857142862</v>
      </c>
      <c r="W37" s="6">
        <v>0</v>
      </c>
      <c r="X37" s="6">
        <v>0</v>
      </c>
      <c r="Y37" s="6">
        <v>0</v>
      </c>
      <c r="Z37" s="6">
        <v>0</v>
      </c>
      <c r="AA37" s="6">
        <v>0</v>
      </c>
      <c r="AB37" s="6">
        <v>0</v>
      </c>
      <c r="AC37" s="6">
        <v>139540</v>
      </c>
      <c r="AD37" s="6">
        <v>13200</v>
      </c>
      <c r="AE37" s="64">
        <f t="shared" si="13"/>
        <v>484214.58548009372</v>
      </c>
      <c r="AF37" s="11"/>
      <c r="AG37" s="64">
        <f>SUM(J37,AE37)</f>
        <v>2484652.5903245937</v>
      </c>
      <c r="AJ37" s="114"/>
    </row>
    <row r="38" spans="1:36" hidden="1" x14ac:dyDescent="0.5">
      <c r="A38" s="9" t="s">
        <v>30</v>
      </c>
      <c r="B38" s="60"/>
      <c r="C38" s="10">
        <v>3075403</v>
      </c>
      <c r="D38" s="9" t="s">
        <v>30</v>
      </c>
      <c r="E38" s="78">
        <v>7257693.0264122002</v>
      </c>
      <c r="F38" s="78">
        <v>0</v>
      </c>
      <c r="G38" s="78">
        <v>0</v>
      </c>
      <c r="H38" s="62">
        <v>7257693.0264122002</v>
      </c>
      <c r="I38" s="62">
        <v>0</v>
      </c>
      <c r="J38" s="63">
        <f t="shared" si="14"/>
        <v>7257693.0264122002</v>
      </c>
      <c r="K38" s="11">
        <v>3075403</v>
      </c>
      <c r="L38" s="8">
        <v>190325.84426229511</v>
      </c>
      <c r="M38" s="7">
        <v>0</v>
      </c>
      <c r="N38" s="6">
        <v>0</v>
      </c>
      <c r="O38" s="6" t="s">
        <v>143</v>
      </c>
      <c r="P38" s="6" t="s">
        <v>143</v>
      </c>
      <c r="Q38" s="6">
        <v>0</v>
      </c>
      <c r="R38" s="6">
        <v>0</v>
      </c>
      <c r="S38" s="6">
        <v>0</v>
      </c>
      <c r="T38" s="6">
        <v>0</v>
      </c>
      <c r="U38" s="6">
        <v>105716</v>
      </c>
      <c r="V38" s="6">
        <v>0</v>
      </c>
      <c r="W38" s="6">
        <v>0</v>
      </c>
      <c r="X38" s="6">
        <v>0</v>
      </c>
      <c r="Y38" s="6">
        <v>0</v>
      </c>
      <c r="Z38" s="6">
        <v>0</v>
      </c>
      <c r="AA38" s="6">
        <v>0</v>
      </c>
      <c r="AB38" s="6">
        <v>0</v>
      </c>
      <c r="AC38" s="6">
        <v>0</v>
      </c>
      <c r="AD38" s="6">
        <v>0</v>
      </c>
      <c r="AE38" s="64">
        <f t="shared" si="13"/>
        <v>296041.84426229511</v>
      </c>
      <c r="AF38" s="11"/>
      <c r="AG38" s="64">
        <f>+AE38</f>
        <v>296041.84426229511</v>
      </c>
      <c r="AJ38" s="114"/>
    </row>
    <row r="39" spans="1:36" hidden="1" x14ac:dyDescent="0.5">
      <c r="A39" s="9" t="s">
        <v>31</v>
      </c>
      <c r="B39" s="60"/>
      <c r="C39" s="10">
        <v>3072166</v>
      </c>
      <c r="D39" s="9" t="s">
        <v>31</v>
      </c>
      <c r="E39" s="78">
        <v>1945687.1871142383</v>
      </c>
      <c r="F39" s="78">
        <v>-7474.46</v>
      </c>
      <c r="G39" s="78">
        <v>-10962</v>
      </c>
      <c r="H39" s="62">
        <v>1927250.7271142383</v>
      </c>
      <c r="I39" s="62">
        <v>0</v>
      </c>
      <c r="J39" s="63">
        <f t="shared" si="14"/>
        <v>1927250.7271142383</v>
      </c>
      <c r="K39" s="11">
        <v>3072166</v>
      </c>
      <c r="L39" s="8">
        <v>21388.778688524599</v>
      </c>
      <c r="M39" s="7">
        <v>0</v>
      </c>
      <c r="N39" s="6">
        <v>0</v>
      </c>
      <c r="O39" s="6" t="s">
        <v>143</v>
      </c>
      <c r="P39" s="6" t="s">
        <v>143</v>
      </c>
      <c r="Q39" s="6">
        <v>0</v>
      </c>
      <c r="R39" s="6">
        <v>8154</v>
      </c>
      <c r="S39" s="6">
        <v>11416</v>
      </c>
      <c r="T39" s="6">
        <v>72633</v>
      </c>
      <c r="U39" s="6">
        <v>23487</v>
      </c>
      <c r="V39" s="6">
        <v>77764.114285714299</v>
      </c>
      <c r="W39" s="6">
        <v>0</v>
      </c>
      <c r="X39" s="6">
        <v>0</v>
      </c>
      <c r="Y39" s="6">
        <v>0</v>
      </c>
      <c r="Z39" s="6">
        <v>0</v>
      </c>
      <c r="AA39" s="6">
        <v>0</v>
      </c>
      <c r="AB39" s="6">
        <v>0</v>
      </c>
      <c r="AC39" s="6">
        <v>87120</v>
      </c>
      <c r="AD39" s="6">
        <v>0</v>
      </c>
      <c r="AE39" s="64">
        <f t="shared" si="13"/>
        <v>301962.8929742389</v>
      </c>
      <c r="AF39" s="11"/>
      <c r="AG39" s="64">
        <f>SUM(J39,AE39)</f>
        <v>2229213.6200884772</v>
      </c>
      <c r="AJ39" s="114"/>
    </row>
    <row r="40" spans="1:36" hidden="1" x14ac:dyDescent="0.5">
      <c r="A40" s="9" t="s">
        <v>32</v>
      </c>
      <c r="B40" s="60"/>
      <c r="C40" s="10">
        <v>3074001</v>
      </c>
      <c r="D40" s="9" t="s">
        <v>32</v>
      </c>
      <c r="E40" s="78">
        <v>3381428.2873123647</v>
      </c>
      <c r="F40" s="78">
        <v>0</v>
      </c>
      <c r="G40" s="78">
        <v>0</v>
      </c>
      <c r="H40" s="62">
        <v>3381428.2873123647</v>
      </c>
      <c r="I40" s="62">
        <v>0</v>
      </c>
      <c r="J40" s="63">
        <f t="shared" si="14"/>
        <v>3381428.2873123647</v>
      </c>
      <c r="K40" s="11">
        <v>3074001</v>
      </c>
      <c r="L40" s="8">
        <v>8733.3333333333303</v>
      </c>
      <c r="M40" s="7">
        <v>0</v>
      </c>
      <c r="N40" s="6">
        <v>0</v>
      </c>
      <c r="O40" s="6" t="s">
        <v>143</v>
      </c>
      <c r="P40" s="6" t="s">
        <v>143</v>
      </c>
      <c r="Q40" s="6">
        <v>0</v>
      </c>
      <c r="R40" s="6">
        <v>0</v>
      </c>
      <c r="S40" s="6">
        <v>0</v>
      </c>
      <c r="T40" s="6">
        <v>0</v>
      </c>
      <c r="U40" s="6">
        <v>25350</v>
      </c>
      <c r="V40" s="6">
        <v>0</v>
      </c>
      <c r="W40" s="6">
        <v>0</v>
      </c>
      <c r="X40" s="6">
        <v>0</v>
      </c>
      <c r="Y40" s="6">
        <v>0</v>
      </c>
      <c r="Z40" s="6">
        <v>0</v>
      </c>
      <c r="AA40" s="6">
        <v>0</v>
      </c>
      <c r="AB40" s="6">
        <v>0</v>
      </c>
      <c r="AC40" s="6">
        <v>0</v>
      </c>
      <c r="AD40" s="6">
        <v>0</v>
      </c>
      <c r="AE40" s="64">
        <f t="shared" si="13"/>
        <v>34083.333333333328</v>
      </c>
      <c r="AF40" s="11"/>
      <c r="AG40" s="64">
        <f>+AE40</f>
        <v>34083.333333333328</v>
      </c>
      <c r="AJ40" s="114"/>
    </row>
    <row r="41" spans="1:36" hidden="1" x14ac:dyDescent="0.5">
      <c r="A41" s="9" t="s">
        <v>33</v>
      </c>
      <c r="B41" s="60"/>
      <c r="C41" s="10">
        <v>3072022</v>
      </c>
      <c r="D41" s="9" t="s">
        <v>33</v>
      </c>
      <c r="E41" s="78">
        <v>1333889.7947036366</v>
      </c>
      <c r="F41" s="78">
        <v>-4602.5</v>
      </c>
      <c r="G41" s="78">
        <v>-6750</v>
      </c>
      <c r="H41" s="62">
        <v>1322537.2947036366</v>
      </c>
      <c r="I41" s="62">
        <v>0</v>
      </c>
      <c r="J41" s="63">
        <f t="shared" si="14"/>
        <v>1322537.2947036366</v>
      </c>
      <c r="K41" s="11">
        <v>3072022</v>
      </c>
      <c r="L41" s="8">
        <v>64850.428961748628</v>
      </c>
      <c r="M41" s="7">
        <v>0</v>
      </c>
      <c r="N41" s="6">
        <v>0</v>
      </c>
      <c r="O41" s="6" t="s">
        <v>143</v>
      </c>
      <c r="P41" s="6" t="s">
        <v>143</v>
      </c>
      <c r="Q41" s="6">
        <v>0</v>
      </c>
      <c r="R41" s="6">
        <v>7654</v>
      </c>
      <c r="S41" s="6">
        <v>10716</v>
      </c>
      <c r="T41" s="6">
        <v>27112</v>
      </c>
      <c r="U41" s="6">
        <v>12699</v>
      </c>
      <c r="V41" s="6">
        <v>42043.200000000004</v>
      </c>
      <c r="W41" s="6">
        <v>0</v>
      </c>
      <c r="X41" s="6">
        <v>0</v>
      </c>
      <c r="Y41" s="6">
        <v>0</v>
      </c>
      <c r="Z41" s="6">
        <v>0</v>
      </c>
      <c r="AA41" s="6">
        <v>0</v>
      </c>
      <c r="AB41" s="6">
        <v>0</v>
      </c>
      <c r="AC41" s="6">
        <v>134640</v>
      </c>
      <c r="AD41" s="6">
        <v>0</v>
      </c>
      <c r="AE41" s="64">
        <f t="shared" si="13"/>
        <v>299714.62896174868</v>
      </c>
      <c r="AF41" s="11"/>
      <c r="AG41" s="64">
        <f>SUM(J41,AE41)</f>
        <v>1622251.9236653852</v>
      </c>
      <c r="AJ41" s="114"/>
    </row>
    <row r="42" spans="1:36" hidden="1" x14ac:dyDescent="0.5">
      <c r="A42" s="9" t="s">
        <v>34</v>
      </c>
      <c r="B42" s="60"/>
      <c r="C42" s="10">
        <v>3073510</v>
      </c>
      <c r="D42" s="9" t="s">
        <v>34</v>
      </c>
      <c r="E42" s="78">
        <v>1807250.1670538108</v>
      </c>
      <c r="F42" s="78">
        <v>-7621.74</v>
      </c>
      <c r="G42" s="78">
        <v>-11178</v>
      </c>
      <c r="H42" s="62">
        <v>1788450.4270538108</v>
      </c>
      <c r="I42" s="62">
        <v>0</v>
      </c>
      <c r="J42" s="63">
        <f t="shared" si="14"/>
        <v>1788450.4270538108</v>
      </c>
      <c r="K42" s="11">
        <v>3073510</v>
      </c>
      <c r="L42" s="8">
        <v>19790.989071038264</v>
      </c>
      <c r="M42" s="7">
        <v>0</v>
      </c>
      <c r="N42" s="6">
        <v>0</v>
      </c>
      <c r="O42" s="6" t="s">
        <v>143</v>
      </c>
      <c r="P42" s="6" t="s">
        <v>143</v>
      </c>
      <c r="Q42" s="6">
        <v>0</v>
      </c>
      <c r="R42" s="6">
        <v>8162</v>
      </c>
      <c r="S42" s="6">
        <v>11428</v>
      </c>
      <c r="T42" s="6">
        <v>64275</v>
      </c>
      <c r="U42" s="6">
        <v>21768</v>
      </c>
      <c r="V42" s="6">
        <v>72074.057142857157</v>
      </c>
      <c r="W42" s="6">
        <v>0</v>
      </c>
      <c r="X42" s="6">
        <v>0</v>
      </c>
      <c r="Y42" s="6">
        <v>0</v>
      </c>
      <c r="Z42" s="6">
        <v>0</v>
      </c>
      <c r="AA42" s="6">
        <v>0</v>
      </c>
      <c r="AB42" s="6">
        <v>0</v>
      </c>
      <c r="AC42" s="6">
        <v>62640</v>
      </c>
      <c r="AD42" s="6">
        <v>880</v>
      </c>
      <c r="AE42" s="64">
        <f t="shared" si="13"/>
        <v>261018.04621389543</v>
      </c>
      <c r="AF42" s="11"/>
      <c r="AG42" s="64">
        <f>SUM(J42,AE42)</f>
        <v>2049468.4732677061</v>
      </c>
      <c r="AJ42" s="114"/>
    </row>
    <row r="43" spans="1:36" hidden="1" x14ac:dyDescent="0.5">
      <c r="A43" s="9" t="s">
        <v>35</v>
      </c>
      <c r="B43" s="60"/>
      <c r="C43" s="10">
        <v>3075402</v>
      </c>
      <c r="D43" s="9" t="s">
        <v>35</v>
      </c>
      <c r="E43" s="78">
        <v>6939459.7841685787</v>
      </c>
      <c r="F43" s="78">
        <v>-10943.5</v>
      </c>
      <c r="G43" s="78">
        <v>-29025</v>
      </c>
      <c r="H43" s="62">
        <v>6899491.2841685787</v>
      </c>
      <c r="I43" s="62">
        <v>0</v>
      </c>
      <c r="J43" s="63">
        <f t="shared" si="14"/>
        <v>6899491.2841685787</v>
      </c>
      <c r="K43" s="11">
        <v>3075402</v>
      </c>
      <c r="L43" s="8">
        <v>112107.05191256828</v>
      </c>
      <c r="M43" s="7">
        <v>0</v>
      </c>
      <c r="N43" s="6">
        <v>0</v>
      </c>
      <c r="O43" s="6" t="s">
        <v>143</v>
      </c>
      <c r="P43" s="6" t="s">
        <v>143</v>
      </c>
      <c r="Q43" s="192">
        <v>0</v>
      </c>
      <c r="R43" s="6">
        <v>0</v>
      </c>
      <c r="S43" s="6">
        <v>0</v>
      </c>
      <c r="T43" s="6">
        <v>0</v>
      </c>
      <c r="U43" s="6">
        <v>90680</v>
      </c>
      <c r="V43" s="6">
        <v>297463.6524776927</v>
      </c>
      <c r="W43" s="6">
        <v>17551</v>
      </c>
      <c r="X43" s="6">
        <v>1138516.3333333333</v>
      </c>
      <c r="Y43" s="6">
        <v>-62744.666666666664</v>
      </c>
      <c r="Z43" s="6">
        <v>31254.666666666668</v>
      </c>
      <c r="AA43" s="6">
        <v>0</v>
      </c>
      <c r="AB43" s="6">
        <v>14133.333333333334</v>
      </c>
      <c r="AC43" s="6">
        <v>382415</v>
      </c>
      <c r="AD43" s="6">
        <v>12320</v>
      </c>
      <c r="AE43" s="64">
        <f t="shared" si="13"/>
        <v>2033696.3710569276</v>
      </c>
      <c r="AF43" s="11"/>
      <c r="AG43" s="64">
        <f>SUM(J43,AE43)</f>
        <v>8933187.6552255061</v>
      </c>
      <c r="AJ43" s="114"/>
    </row>
    <row r="44" spans="1:36" x14ac:dyDescent="0.5">
      <c r="A44" s="9" t="s">
        <v>36</v>
      </c>
      <c r="B44" s="60"/>
      <c r="C44" s="10">
        <v>3074036</v>
      </c>
      <c r="D44" s="9" t="s">
        <v>36</v>
      </c>
      <c r="E44" s="78">
        <v>6803300.2456457103</v>
      </c>
      <c r="F44" s="78">
        <v>-11992.039999999999</v>
      </c>
      <c r="G44" s="78">
        <v>-31806</v>
      </c>
      <c r="H44" s="62">
        <v>6759502.2056457102</v>
      </c>
      <c r="I44" s="62">
        <v>111000</v>
      </c>
      <c r="J44" s="63">
        <f t="shared" si="14"/>
        <v>6870502.2056457102</v>
      </c>
      <c r="K44" s="11">
        <v>3074036</v>
      </c>
      <c r="L44" s="8">
        <v>196398.08469945358</v>
      </c>
      <c r="M44" s="7">
        <v>0</v>
      </c>
      <c r="N44" s="6">
        <v>71020.874316939851</v>
      </c>
      <c r="O44" s="6" t="s">
        <v>143</v>
      </c>
      <c r="P44" s="6" t="s">
        <v>143</v>
      </c>
      <c r="Q44" s="6">
        <v>157600</v>
      </c>
      <c r="R44" s="6">
        <v>0</v>
      </c>
      <c r="S44" s="6">
        <v>0</v>
      </c>
      <c r="T44" s="6">
        <v>0</v>
      </c>
      <c r="U44" s="6">
        <v>97214</v>
      </c>
      <c r="V44" s="6">
        <v>320285.00169217674</v>
      </c>
      <c r="W44" s="6">
        <v>16007</v>
      </c>
      <c r="X44" s="6">
        <v>1341950</v>
      </c>
      <c r="Y44" s="6">
        <v>0</v>
      </c>
      <c r="Z44" s="6">
        <v>21562.333333333336</v>
      </c>
      <c r="AA44" s="6">
        <v>26800</v>
      </c>
      <c r="AB44" s="6">
        <v>21066.666666666668</v>
      </c>
      <c r="AC44" s="6">
        <v>209310</v>
      </c>
      <c r="AD44" s="6">
        <v>9680</v>
      </c>
      <c r="AE44" s="64">
        <f t="shared" si="13"/>
        <v>2488893.9607085702</v>
      </c>
      <c r="AF44" s="11"/>
      <c r="AG44" s="64">
        <f>SUM(J44,AE44)</f>
        <v>9359396.16635428</v>
      </c>
      <c r="AJ44" s="114"/>
    </row>
    <row r="45" spans="1:36" hidden="1" x14ac:dyDescent="0.5">
      <c r="A45" s="9" t="s">
        <v>37</v>
      </c>
      <c r="B45" s="60"/>
      <c r="C45" s="10">
        <v>3074031</v>
      </c>
      <c r="D45" s="9" t="s">
        <v>37</v>
      </c>
      <c r="E45" s="78">
        <v>8481122.8252860531</v>
      </c>
      <c r="F45" s="78">
        <v>0</v>
      </c>
      <c r="G45" s="78">
        <v>0</v>
      </c>
      <c r="H45" s="62">
        <v>8481122.8252860531</v>
      </c>
      <c r="I45" s="62">
        <v>0</v>
      </c>
      <c r="J45" s="63">
        <f t="shared" si="14"/>
        <v>8481122.8252860531</v>
      </c>
      <c r="K45" s="11">
        <v>3074031</v>
      </c>
      <c r="L45" s="8">
        <v>137480.55737704915</v>
      </c>
      <c r="M45" s="7">
        <v>0</v>
      </c>
      <c r="N45" s="6">
        <v>0</v>
      </c>
      <c r="O45" s="6" t="s">
        <v>143</v>
      </c>
      <c r="P45" s="6" t="s">
        <v>143</v>
      </c>
      <c r="Q45" s="6">
        <v>0</v>
      </c>
      <c r="R45" s="6">
        <v>0</v>
      </c>
      <c r="S45" s="6">
        <v>0</v>
      </c>
      <c r="T45" s="6">
        <v>0</v>
      </c>
      <c r="U45" s="6">
        <v>118133</v>
      </c>
      <c r="V45" s="6">
        <v>0</v>
      </c>
      <c r="W45" s="6">
        <v>0</v>
      </c>
      <c r="X45" s="6">
        <v>0</v>
      </c>
      <c r="Y45" s="6">
        <v>0</v>
      </c>
      <c r="Z45" s="6">
        <v>0</v>
      </c>
      <c r="AA45" s="6">
        <v>0</v>
      </c>
      <c r="AB45" s="6">
        <v>0</v>
      </c>
      <c r="AC45" s="6">
        <v>0</v>
      </c>
      <c r="AD45" s="6">
        <v>0</v>
      </c>
      <c r="AE45" s="64">
        <f t="shared" si="13"/>
        <v>255613.55737704915</v>
      </c>
      <c r="AF45" s="11"/>
      <c r="AG45" s="64">
        <f>+AE45</f>
        <v>255613.55737704915</v>
      </c>
      <c r="AJ45" s="114"/>
    </row>
    <row r="46" spans="1:36" hidden="1" x14ac:dyDescent="0.5">
      <c r="A46" s="9" t="s">
        <v>38</v>
      </c>
      <c r="B46" s="60"/>
      <c r="C46" s="10">
        <v>3072180</v>
      </c>
      <c r="D46" s="9" t="s">
        <v>38</v>
      </c>
      <c r="E46" s="78">
        <v>3223477.661777867</v>
      </c>
      <c r="F46" s="78">
        <v>-11340.56</v>
      </c>
      <c r="G46" s="78">
        <v>-16632</v>
      </c>
      <c r="H46" s="62">
        <v>3195505.1017778669</v>
      </c>
      <c r="I46" s="62">
        <v>0</v>
      </c>
      <c r="J46" s="63">
        <f t="shared" si="14"/>
        <v>3195505.1017778669</v>
      </c>
      <c r="K46" s="11">
        <v>3072180</v>
      </c>
      <c r="L46" s="8">
        <v>78728.972677595622</v>
      </c>
      <c r="M46" s="7">
        <v>0</v>
      </c>
      <c r="N46" s="6">
        <v>0</v>
      </c>
      <c r="O46" s="6" t="s">
        <v>143</v>
      </c>
      <c r="P46" s="6" t="s">
        <v>143</v>
      </c>
      <c r="Q46" s="6">
        <v>0</v>
      </c>
      <c r="R46" s="6">
        <v>8896</v>
      </c>
      <c r="S46" s="6">
        <v>12454</v>
      </c>
      <c r="T46" s="6">
        <v>105409</v>
      </c>
      <c r="U46" s="6">
        <v>34037</v>
      </c>
      <c r="V46" s="6">
        <v>112694.74285714288</v>
      </c>
      <c r="W46" s="6">
        <v>0</v>
      </c>
      <c r="X46" s="6">
        <v>0</v>
      </c>
      <c r="Y46" s="6">
        <v>0</v>
      </c>
      <c r="Z46" s="6">
        <v>0</v>
      </c>
      <c r="AA46" s="6">
        <v>0</v>
      </c>
      <c r="AB46" s="6">
        <v>0</v>
      </c>
      <c r="AC46" s="6">
        <v>153760</v>
      </c>
      <c r="AD46" s="6">
        <v>11880</v>
      </c>
      <c r="AE46" s="64">
        <f t="shared" si="13"/>
        <v>517859.7155347385</v>
      </c>
      <c r="AF46" s="11"/>
      <c r="AG46" s="64">
        <f t="shared" ref="AG46:AG87" si="19">SUM(J46,AE46)</f>
        <v>3713364.8173126057</v>
      </c>
      <c r="AJ46" s="114"/>
    </row>
    <row r="47" spans="1:36" hidden="1" x14ac:dyDescent="0.5">
      <c r="A47" s="9" t="s">
        <v>39</v>
      </c>
      <c r="B47" s="60"/>
      <c r="C47" s="10">
        <v>3072167</v>
      </c>
      <c r="D47" s="9" t="s">
        <v>39</v>
      </c>
      <c r="E47" s="78">
        <v>3313747.2950214194</v>
      </c>
      <c r="F47" s="78">
        <v>-15317.12</v>
      </c>
      <c r="G47" s="78">
        <v>-22464</v>
      </c>
      <c r="H47" s="62">
        <v>3275966.1750214193</v>
      </c>
      <c r="I47" s="62">
        <v>0</v>
      </c>
      <c r="J47" s="63">
        <f t="shared" si="14"/>
        <v>3275966.1750214193</v>
      </c>
      <c r="K47" s="11">
        <v>3072167</v>
      </c>
      <c r="L47" s="8">
        <v>132905.82240437157</v>
      </c>
      <c r="M47" s="7">
        <v>0</v>
      </c>
      <c r="N47" s="6">
        <v>0</v>
      </c>
      <c r="O47" s="6" t="s">
        <v>143</v>
      </c>
      <c r="P47" s="6" t="s">
        <v>143</v>
      </c>
      <c r="Q47" s="6">
        <v>0</v>
      </c>
      <c r="R47" s="6">
        <v>9662</v>
      </c>
      <c r="S47" s="6">
        <v>13528</v>
      </c>
      <c r="T47" s="6">
        <v>151730</v>
      </c>
      <c r="U47" s="6">
        <v>46068</v>
      </c>
      <c r="V47" s="6">
        <v>152525.14285714287</v>
      </c>
      <c r="W47" s="6">
        <v>0</v>
      </c>
      <c r="X47" s="6">
        <v>0</v>
      </c>
      <c r="Y47" s="6">
        <v>0</v>
      </c>
      <c r="Z47" s="6">
        <v>0</v>
      </c>
      <c r="AA47" s="6">
        <v>0</v>
      </c>
      <c r="AB47" s="6">
        <v>0</v>
      </c>
      <c r="AC47" s="6">
        <v>93000</v>
      </c>
      <c r="AD47" s="6">
        <v>3080</v>
      </c>
      <c r="AE47" s="64">
        <f t="shared" si="13"/>
        <v>602498.96526151442</v>
      </c>
      <c r="AF47" s="11"/>
      <c r="AG47" s="64">
        <f t="shared" si="19"/>
        <v>3878465.1402829336</v>
      </c>
      <c r="AJ47" s="114"/>
    </row>
    <row r="48" spans="1:36" x14ac:dyDescent="0.5">
      <c r="A48" s="9" t="s">
        <v>40</v>
      </c>
      <c r="B48" s="60"/>
      <c r="C48" s="10">
        <v>3072168</v>
      </c>
      <c r="D48" s="9" t="s">
        <v>40</v>
      </c>
      <c r="E48" s="78">
        <v>4315470.3848913237</v>
      </c>
      <c r="F48" s="78">
        <v>-15372.35</v>
      </c>
      <c r="G48" s="78">
        <v>-22545</v>
      </c>
      <c r="H48" s="62">
        <v>4277553.0348913241</v>
      </c>
      <c r="I48" s="62">
        <v>60000</v>
      </c>
      <c r="J48" s="63">
        <f t="shared" si="14"/>
        <v>4337553.0348913241</v>
      </c>
      <c r="K48" s="11">
        <v>3072168</v>
      </c>
      <c r="L48" s="8">
        <v>217749.11475409826</v>
      </c>
      <c r="M48" s="7">
        <v>0</v>
      </c>
      <c r="N48" s="6">
        <v>135271.36065573772</v>
      </c>
      <c r="O48" s="6" t="s">
        <v>143</v>
      </c>
      <c r="P48" s="6" t="s">
        <v>143</v>
      </c>
      <c r="Q48" s="6">
        <v>0</v>
      </c>
      <c r="R48" s="6">
        <v>9683</v>
      </c>
      <c r="S48" s="6">
        <v>13557</v>
      </c>
      <c r="T48" s="6">
        <v>110981</v>
      </c>
      <c r="U48" s="6">
        <v>44445</v>
      </c>
      <c r="V48" s="6">
        <v>147151.20000000001</v>
      </c>
      <c r="W48" s="6">
        <v>0</v>
      </c>
      <c r="X48" s="6">
        <v>0</v>
      </c>
      <c r="Y48" s="6">
        <v>0</v>
      </c>
      <c r="Z48" s="6">
        <v>0</v>
      </c>
      <c r="AA48" s="6">
        <v>0</v>
      </c>
      <c r="AB48" s="6">
        <v>0</v>
      </c>
      <c r="AC48" s="6">
        <v>422620</v>
      </c>
      <c r="AD48" s="6">
        <v>11440</v>
      </c>
      <c r="AE48" s="64">
        <f t="shared" si="13"/>
        <v>1112897.675409836</v>
      </c>
      <c r="AF48" s="11"/>
      <c r="AG48" s="64">
        <f t="shared" si="19"/>
        <v>5450450.7103011599</v>
      </c>
      <c r="AJ48" s="114"/>
    </row>
    <row r="49" spans="1:36" hidden="1" x14ac:dyDescent="0.5">
      <c r="A49" s="9" t="s">
        <v>41</v>
      </c>
      <c r="B49" s="60"/>
      <c r="C49" s="10">
        <v>3072187</v>
      </c>
      <c r="D49" s="9" t="s">
        <v>41</v>
      </c>
      <c r="E49" s="78">
        <v>3335185.643569544</v>
      </c>
      <c r="F49" s="78">
        <v>-13476.12</v>
      </c>
      <c r="G49" s="78">
        <v>-19764</v>
      </c>
      <c r="H49" s="62">
        <v>3301945.5235695438</v>
      </c>
      <c r="I49" s="62">
        <v>0</v>
      </c>
      <c r="J49" s="63">
        <f t="shared" si="14"/>
        <v>3301945.5235695438</v>
      </c>
      <c r="K49" s="11">
        <v>3072187</v>
      </c>
      <c r="L49" s="8">
        <v>226609.88797814204</v>
      </c>
      <c r="M49" s="7">
        <v>0</v>
      </c>
      <c r="N49" s="6">
        <v>0</v>
      </c>
      <c r="O49" s="6" t="s">
        <v>143</v>
      </c>
      <c r="P49" s="6" t="s">
        <v>143</v>
      </c>
      <c r="Q49" s="6">
        <v>0</v>
      </c>
      <c r="R49" s="6">
        <v>9392</v>
      </c>
      <c r="S49" s="6">
        <v>13148</v>
      </c>
      <c r="T49" s="6">
        <v>107193</v>
      </c>
      <c r="U49" s="6">
        <v>40243</v>
      </c>
      <c r="V49" s="6">
        <v>133242.17142857146</v>
      </c>
      <c r="W49" s="6">
        <v>0</v>
      </c>
      <c r="X49" s="6">
        <v>0</v>
      </c>
      <c r="Y49" s="6">
        <v>0</v>
      </c>
      <c r="Z49" s="6">
        <v>0</v>
      </c>
      <c r="AA49" s="6">
        <v>0</v>
      </c>
      <c r="AB49" s="6">
        <v>0</v>
      </c>
      <c r="AC49" s="6">
        <v>279380</v>
      </c>
      <c r="AD49" s="6">
        <v>0</v>
      </c>
      <c r="AE49" s="64">
        <f t="shared" si="13"/>
        <v>809208.05940671347</v>
      </c>
      <c r="AF49" s="11"/>
      <c r="AG49" s="64">
        <f t="shared" si="19"/>
        <v>4111153.5829762574</v>
      </c>
      <c r="AJ49" s="114"/>
    </row>
    <row r="50" spans="1:36" x14ac:dyDescent="0.5">
      <c r="A50" s="9" t="s">
        <v>42</v>
      </c>
      <c r="B50" s="60"/>
      <c r="C50" s="10">
        <v>3075401</v>
      </c>
      <c r="D50" s="9" t="s">
        <v>42</v>
      </c>
      <c r="E50" s="78">
        <v>8706176.9433345441</v>
      </c>
      <c r="F50" s="78">
        <v>-13407.06</v>
      </c>
      <c r="G50" s="78">
        <v>-35559</v>
      </c>
      <c r="H50" s="62">
        <v>8657210.8833345436</v>
      </c>
      <c r="I50" s="62">
        <v>68000</v>
      </c>
      <c r="J50" s="63">
        <f t="shared" si="14"/>
        <v>8725210.8833345436</v>
      </c>
      <c r="K50" s="11">
        <v>3075401</v>
      </c>
      <c r="L50" s="8">
        <v>160013.18852459022</v>
      </c>
      <c r="M50" s="7">
        <v>0</v>
      </c>
      <c r="N50" s="6">
        <v>84708.729508196717</v>
      </c>
      <c r="O50" s="6" t="s">
        <v>143</v>
      </c>
      <c r="P50" s="6" t="s">
        <v>143</v>
      </c>
      <c r="Q50" s="6">
        <v>157600</v>
      </c>
      <c r="R50" s="6">
        <v>0</v>
      </c>
      <c r="S50" s="6">
        <v>0</v>
      </c>
      <c r="T50" s="6">
        <v>0</v>
      </c>
      <c r="U50" s="6">
        <v>126349</v>
      </c>
      <c r="V50" s="6">
        <v>415001.14415898902</v>
      </c>
      <c r="W50" s="6">
        <v>23461</v>
      </c>
      <c r="X50" s="6">
        <v>2429581.3333333335</v>
      </c>
      <c r="Y50" s="6">
        <v>0</v>
      </c>
      <c r="Z50" s="6">
        <v>62518</v>
      </c>
      <c r="AA50" s="6">
        <v>0</v>
      </c>
      <c r="AB50" s="6">
        <v>60000</v>
      </c>
      <c r="AC50" s="6">
        <v>407960</v>
      </c>
      <c r="AD50" s="6">
        <v>17160</v>
      </c>
      <c r="AE50" s="64">
        <f t="shared" si="13"/>
        <v>3944352.3955251095</v>
      </c>
      <c r="AF50" s="11"/>
      <c r="AG50" s="64">
        <f t="shared" si="19"/>
        <v>12669563.278859653</v>
      </c>
      <c r="AJ50" s="114"/>
    </row>
    <row r="51" spans="1:36" hidden="1" x14ac:dyDescent="0.5">
      <c r="A51" s="9" t="s">
        <v>43</v>
      </c>
      <c r="B51" s="60"/>
      <c r="C51" s="10">
        <v>3072169</v>
      </c>
      <c r="D51" s="9" t="s">
        <v>43</v>
      </c>
      <c r="E51" s="78">
        <v>2718309.2057409463</v>
      </c>
      <c r="F51" s="78">
        <v>-10714.62</v>
      </c>
      <c r="G51" s="78">
        <v>-15714</v>
      </c>
      <c r="H51" s="62">
        <v>2691880.5857409462</v>
      </c>
      <c r="I51" s="62">
        <v>0</v>
      </c>
      <c r="J51" s="63">
        <f t="shared" si="14"/>
        <v>2691880.5857409462</v>
      </c>
      <c r="K51" s="11">
        <v>3072169</v>
      </c>
      <c r="L51" s="8">
        <v>60754.549180327893</v>
      </c>
      <c r="M51" s="7">
        <v>0</v>
      </c>
      <c r="N51" s="6">
        <v>0</v>
      </c>
      <c r="O51" s="6" t="s">
        <v>143</v>
      </c>
      <c r="P51" s="6" t="s">
        <v>143</v>
      </c>
      <c r="Q51" s="6">
        <v>0</v>
      </c>
      <c r="R51" s="6">
        <v>8687</v>
      </c>
      <c r="S51" s="6">
        <v>12163</v>
      </c>
      <c r="T51" s="6">
        <v>88638</v>
      </c>
      <c r="U51" s="6">
        <v>29263</v>
      </c>
      <c r="V51" s="6">
        <v>96889.028571428586</v>
      </c>
      <c r="W51" s="6">
        <v>0</v>
      </c>
      <c r="X51" s="6">
        <v>0</v>
      </c>
      <c r="Y51" s="6">
        <v>0</v>
      </c>
      <c r="Z51" s="6">
        <v>0</v>
      </c>
      <c r="AA51" s="6">
        <v>0</v>
      </c>
      <c r="AB51" s="6">
        <v>0</v>
      </c>
      <c r="AC51" s="6">
        <v>112500</v>
      </c>
      <c r="AD51" s="6">
        <v>0</v>
      </c>
      <c r="AE51" s="64">
        <f t="shared" si="13"/>
        <v>408894.57775175647</v>
      </c>
      <c r="AF51" s="11"/>
      <c r="AG51" s="64">
        <f t="shared" si="19"/>
        <v>3100775.1634927029</v>
      </c>
      <c r="AJ51" s="114"/>
    </row>
    <row r="52" spans="1:36" hidden="1" x14ac:dyDescent="0.5">
      <c r="A52" s="9" t="s">
        <v>44</v>
      </c>
      <c r="B52" s="60"/>
      <c r="C52" s="10">
        <v>3071002</v>
      </c>
      <c r="D52" s="9" t="s">
        <v>44</v>
      </c>
      <c r="E52" s="78">
        <v>0</v>
      </c>
      <c r="F52" s="78">
        <v>0</v>
      </c>
      <c r="G52" s="78">
        <v>0</v>
      </c>
      <c r="H52" s="62">
        <v>0</v>
      </c>
      <c r="I52" s="62">
        <v>0</v>
      </c>
      <c r="J52" s="63">
        <f t="shared" si="14"/>
        <v>0</v>
      </c>
      <c r="K52" s="11">
        <v>3071002</v>
      </c>
      <c r="L52" s="8">
        <v>0</v>
      </c>
      <c r="M52" s="7">
        <v>0</v>
      </c>
      <c r="N52" s="6">
        <v>0</v>
      </c>
      <c r="O52" s="6" t="s">
        <v>143</v>
      </c>
      <c r="P52" s="6" t="s">
        <v>143</v>
      </c>
      <c r="Q52" s="6">
        <v>0</v>
      </c>
      <c r="R52" s="6">
        <v>0</v>
      </c>
      <c r="S52" s="6">
        <v>0</v>
      </c>
      <c r="T52" s="6">
        <v>0</v>
      </c>
      <c r="U52" s="6">
        <v>5729</v>
      </c>
      <c r="V52" s="6">
        <v>18966.857142857145</v>
      </c>
      <c r="W52" s="6">
        <v>0</v>
      </c>
      <c r="X52" s="6">
        <v>0</v>
      </c>
      <c r="Y52" s="6">
        <v>0</v>
      </c>
      <c r="Z52" s="6">
        <v>0</v>
      </c>
      <c r="AA52" s="6">
        <v>0</v>
      </c>
      <c r="AB52" s="6">
        <v>0</v>
      </c>
      <c r="AC52" s="6">
        <v>0</v>
      </c>
      <c r="AD52" s="6">
        <v>0</v>
      </c>
      <c r="AE52" s="64">
        <f t="shared" si="13"/>
        <v>24695.857142857145</v>
      </c>
      <c r="AF52" s="11"/>
      <c r="AG52" s="64">
        <f t="shared" si="19"/>
        <v>24695.857142857145</v>
      </c>
      <c r="AJ52" s="114"/>
    </row>
    <row r="53" spans="1:36" hidden="1" x14ac:dyDescent="0.5">
      <c r="A53" s="9" t="s">
        <v>45</v>
      </c>
      <c r="B53" s="60"/>
      <c r="C53" s="10">
        <v>3072150</v>
      </c>
      <c r="D53" s="9" t="s">
        <v>45</v>
      </c>
      <c r="E53" s="78">
        <v>1978810.1734757263</v>
      </c>
      <c r="F53" s="78">
        <v>-7658.56</v>
      </c>
      <c r="G53" s="78">
        <v>-11232</v>
      </c>
      <c r="H53" s="62">
        <v>1959919.6134757262</v>
      </c>
      <c r="I53" s="62">
        <v>0</v>
      </c>
      <c r="J53" s="63">
        <f t="shared" si="14"/>
        <v>1959919.6134757262</v>
      </c>
      <c r="K53" s="11">
        <v>3072150</v>
      </c>
      <c r="L53" s="8">
        <v>75381.22950819676</v>
      </c>
      <c r="M53" s="7">
        <v>0</v>
      </c>
      <c r="N53" s="6">
        <v>0</v>
      </c>
      <c r="O53" s="6" t="s">
        <v>143</v>
      </c>
      <c r="P53" s="6" t="s">
        <v>143</v>
      </c>
      <c r="Q53" s="6">
        <v>0</v>
      </c>
      <c r="R53" s="6">
        <v>8167</v>
      </c>
      <c r="S53" s="6">
        <v>11433</v>
      </c>
      <c r="T53" s="6">
        <v>63566</v>
      </c>
      <c r="U53" s="6">
        <v>23726</v>
      </c>
      <c r="V53" s="6">
        <v>78554.400000000009</v>
      </c>
      <c r="W53" s="6">
        <v>0</v>
      </c>
      <c r="X53" s="6">
        <v>0</v>
      </c>
      <c r="Y53" s="6">
        <v>0</v>
      </c>
      <c r="Z53" s="6">
        <v>0</v>
      </c>
      <c r="AA53" s="6">
        <v>0</v>
      </c>
      <c r="AB53" s="6">
        <v>0</v>
      </c>
      <c r="AC53" s="6">
        <v>112500</v>
      </c>
      <c r="AD53" s="6">
        <v>880</v>
      </c>
      <c r="AE53" s="64">
        <f t="shared" si="13"/>
        <v>374207.62950819678</v>
      </c>
      <c r="AF53" s="11"/>
      <c r="AG53" s="64">
        <f t="shared" si="19"/>
        <v>2334127.2429839228</v>
      </c>
      <c r="AJ53" s="114"/>
    </row>
    <row r="54" spans="1:36" hidden="1" x14ac:dyDescent="0.5">
      <c r="A54" s="9" t="s">
        <v>46</v>
      </c>
      <c r="B54" s="60"/>
      <c r="C54" s="10">
        <v>3072170</v>
      </c>
      <c r="D54" s="9" t="s">
        <v>46</v>
      </c>
      <c r="E54" s="78">
        <v>1999305.0552807774</v>
      </c>
      <c r="F54" s="78">
        <v>-7124.67</v>
      </c>
      <c r="G54" s="78">
        <v>-10449</v>
      </c>
      <c r="H54" s="62">
        <v>1981731.3852807775</v>
      </c>
      <c r="I54" s="62">
        <v>0</v>
      </c>
      <c r="J54" s="63">
        <f t="shared" si="14"/>
        <v>1981731.3852807775</v>
      </c>
      <c r="K54" s="11">
        <v>3072170</v>
      </c>
      <c r="L54" s="8">
        <v>121521.94808743168</v>
      </c>
      <c r="M54" s="7">
        <v>0</v>
      </c>
      <c r="N54" s="6">
        <v>0</v>
      </c>
      <c r="O54" s="6" t="s">
        <v>143</v>
      </c>
      <c r="P54" s="6" t="s">
        <v>143</v>
      </c>
      <c r="Q54" s="6">
        <v>0</v>
      </c>
      <c r="R54" s="6">
        <v>8058</v>
      </c>
      <c r="S54" s="6">
        <v>11282</v>
      </c>
      <c r="T54" s="6">
        <v>50438</v>
      </c>
      <c r="U54" s="6">
        <v>20479</v>
      </c>
      <c r="V54" s="6">
        <v>67806.514285714293</v>
      </c>
      <c r="W54" s="6">
        <v>0</v>
      </c>
      <c r="X54" s="6">
        <v>0</v>
      </c>
      <c r="Y54" s="6">
        <v>0</v>
      </c>
      <c r="Z54" s="6">
        <v>0</v>
      </c>
      <c r="AA54" s="6">
        <v>0</v>
      </c>
      <c r="AB54" s="6">
        <v>0</v>
      </c>
      <c r="AC54" s="6">
        <v>124080</v>
      </c>
      <c r="AD54" s="6">
        <v>2640</v>
      </c>
      <c r="AE54" s="64">
        <f t="shared" si="13"/>
        <v>406305.46237314597</v>
      </c>
      <c r="AF54" s="11"/>
      <c r="AG54" s="64">
        <f t="shared" si="19"/>
        <v>2388036.8476539236</v>
      </c>
      <c r="AJ54" s="114"/>
    </row>
    <row r="55" spans="1:36" hidden="1" x14ac:dyDescent="0.5">
      <c r="A55" s="9" t="s">
        <v>48</v>
      </c>
      <c r="B55" s="60"/>
      <c r="C55" s="10">
        <v>3072151</v>
      </c>
      <c r="D55" s="9" t="s">
        <v>48</v>
      </c>
      <c r="E55" s="78">
        <v>2530028.7197185638</v>
      </c>
      <c r="F55" s="78">
        <v>-10640.98</v>
      </c>
      <c r="G55" s="78">
        <v>-15606</v>
      </c>
      <c r="H55" s="62">
        <v>2503781.7397185639</v>
      </c>
      <c r="I55" s="62">
        <v>0</v>
      </c>
      <c r="J55" s="63">
        <f t="shared" si="14"/>
        <v>2503781.7397185639</v>
      </c>
      <c r="K55" s="11">
        <v>3072151</v>
      </c>
      <c r="L55" s="8">
        <v>171146.62841530051</v>
      </c>
      <c r="M55" s="7">
        <v>0</v>
      </c>
      <c r="N55" s="6">
        <v>0</v>
      </c>
      <c r="O55" s="6" t="s">
        <v>143</v>
      </c>
      <c r="P55" s="6" t="s">
        <v>143</v>
      </c>
      <c r="Q55" s="6">
        <v>0</v>
      </c>
      <c r="R55" s="6">
        <v>8900</v>
      </c>
      <c r="S55" s="6">
        <v>12460</v>
      </c>
      <c r="T55" s="6">
        <v>90041</v>
      </c>
      <c r="U55" s="6">
        <v>30982</v>
      </c>
      <c r="V55" s="6">
        <v>102579.08571428573</v>
      </c>
      <c r="W55" s="6">
        <v>0</v>
      </c>
      <c r="X55" s="6">
        <v>0</v>
      </c>
      <c r="Y55" s="6">
        <v>0</v>
      </c>
      <c r="Z55" s="6">
        <v>0</v>
      </c>
      <c r="AA55" s="6">
        <v>0</v>
      </c>
      <c r="AB55" s="6">
        <v>0</v>
      </c>
      <c r="AC55" s="6">
        <v>155720</v>
      </c>
      <c r="AD55" s="6">
        <v>6160</v>
      </c>
      <c r="AE55" s="64">
        <f t="shared" si="13"/>
        <v>577988.71412958624</v>
      </c>
      <c r="AF55" s="11"/>
      <c r="AG55" s="64">
        <f t="shared" si="19"/>
        <v>3081770.4538481501</v>
      </c>
      <c r="AJ55" s="114"/>
    </row>
    <row r="56" spans="1:36" hidden="1" x14ac:dyDescent="0.5">
      <c r="A56" s="9" t="s">
        <v>49</v>
      </c>
      <c r="B56" s="60"/>
      <c r="C56" s="10">
        <v>3072000</v>
      </c>
      <c r="D56" s="9" t="s">
        <v>49</v>
      </c>
      <c r="E56" s="78">
        <v>1970826.859847269</v>
      </c>
      <c r="F56" s="78">
        <v>-8155.63</v>
      </c>
      <c r="G56" s="78">
        <v>-11961</v>
      </c>
      <c r="H56" s="62">
        <v>1950710.2298472691</v>
      </c>
      <c r="I56" s="62">
        <v>0</v>
      </c>
      <c r="J56" s="63">
        <f t="shared" si="14"/>
        <v>1950710.2298472691</v>
      </c>
      <c r="K56" s="11">
        <v>3072000</v>
      </c>
      <c r="L56" s="8">
        <v>104488.58196721313</v>
      </c>
      <c r="M56" s="7">
        <v>0</v>
      </c>
      <c r="N56" s="6">
        <v>0</v>
      </c>
      <c r="O56" s="6" t="s">
        <v>143</v>
      </c>
      <c r="P56" s="6" t="s">
        <v>143</v>
      </c>
      <c r="Q56" s="6">
        <v>0</v>
      </c>
      <c r="R56" s="6">
        <v>8262</v>
      </c>
      <c r="S56" s="6">
        <v>11568</v>
      </c>
      <c r="T56" s="6">
        <v>59013</v>
      </c>
      <c r="U56" s="6">
        <v>23296</v>
      </c>
      <c r="V56" s="6">
        <v>77131.885714285731</v>
      </c>
      <c r="W56" s="6">
        <v>0</v>
      </c>
      <c r="X56" s="6">
        <v>0</v>
      </c>
      <c r="Y56" s="6">
        <v>0</v>
      </c>
      <c r="Z56" s="6">
        <v>0</v>
      </c>
      <c r="AA56" s="6">
        <v>0</v>
      </c>
      <c r="AB56" s="6">
        <v>0</v>
      </c>
      <c r="AC56" s="6">
        <v>94020</v>
      </c>
      <c r="AD56" s="6">
        <v>2640</v>
      </c>
      <c r="AE56" s="64">
        <f t="shared" si="13"/>
        <v>380419.46768149885</v>
      </c>
      <c r="AF56" s="11"/>
      <c r="AG56" s="64">
        <f t="shared" si="19"/>
        <v>2331129.6975287679</v>
      </c>
      <c r="AJ56" s="114"/>
    </row>
    <row r="57" spans="1:36" hidden="1" x14ac:dyDescent="0.5">
      <c r="A57" s="9" t="s">
        <v>50</v>
      </c>
      <c r="B57" s="60"/>
      <c r="C57" s="10">
        <v>3072171</v>
      </c>
      <c r="D57" s="9" t="s">
        <v>50</v>
      </c>
      <c r="E57" s="78">
        <v>3600639.8377705887</v>
      </c>
      <c r="F57" s="78">
        <v>-15077.79</v>
      </c>
      <c r="G57" s="78">
        <v>-22113</v>
      </c>
      <c r="H57" s="62">
        <v>3563449.0477705887</v>
      </c>
      <c r="I57" s="62">
        <v>0</v>
      </c>
      <c r="J57" s="63">
        <f t="shared" si="14"/>
        <v>3563449.0477705887</v>
      </c>
      <c r="K57" s="11">
        <v>3072171</v>
      </c>
      <c r="L57" s="8">
        <v>68445.702185792339</v>
      </c>
      <c r="M57" s="7">
        <v>0</v>
      </c>
      <c r="N57" s="6">
        <v>0</v>
      </c>
      <c r="O57" s="6" t="s">
        <v>143</v>
      </c>
      <c r="P57" s="6" t="s">
        <v>143</v>
      </c>
      <c r="Q57" s="6">
        <v>0</v>
      </c>
      <c r="R57" s="6">
        <v>9625</v>
      </c>
      <c r="S57" s="6">
        <v>13475</v>
      </c>
      <c r="T57" s="6">
        <v>133066</v>
      </c>
      <c r="U57" s="6">
        <v>44492</v>
      </c>
      <c r="V57" s="6">
        <v>147309.25714285715</v>
      </c>
      <c r="W57" s="6">
        <v>0</v>
      </c>
      <c r="X57" s="6">
        <v>0</v>
      </c>
      <c r="Y57" s="6">
        <v>0</v>
      </c>
      <c r="Z57" s="6">
        <v>0</v>
      </c>
      <c r="AA57" s="6">
        <v>0</v>
      </c>
      <c r="AB57" s="6">
        <v>0</v>
      </c>
      <c r="AC57" s="6">
        <v>193020</v>
      </c>
      <c r="AD57" s="6">
        <v>440</v>
      </c>
      <c r="AE57" s="64">
        <f t="shared" si="13"/>
        <v>609872.95932864945</v>
      </c>
      <c r="AF57" s="11"/>
      <c r="AG57" s="64">
        <f t="shared" si="19"/>
        <v>4173322.0070992382</v>
      </c>
      <c r="AJ57" s="114"/>
    </row>
    <row r="58" spans="1:36" x14ac:dyDescent="0.5">
      <c r="A58" s="9" t="s">
        <v>51</v>
      </c>
      <c r="B58" s="60"/>
      <c r="C58" s="10">
        <v>3077012</v>
      </c>
      <c r="D58" s="9" t="s">
        <v>51</v>
      </c>
      <c r="E58" s="78">
        <v>0</v>
      </c>
      <c r="F58" s="78">
        <v>0</v>
      </c>
      <c r="G58" s="78">
        <v>0</v>
      </c>
      <c r="H58" s="62">
        <v>0</v>
      </c>
      <c r="I58" s="62">
        <v>1236666.6666666667</v>
      </c>
      <c r="J58" s="63">
        <f t="shared" si="14"/>
        <v>1236666.6666666667</v>
      </c>
      <c r="K58" s="11">
        <v>3077012</v>
      </c>
      <c r="L58" s="8">
        <v>0</v>
      </c>
      <c r="M58" s="7">
        <v>1568213.6010928964</v>
      </c>
      <c r="N58" s="6">
        <v>0</v>
      </c>
      <c r="O58" s="6" t="s">
        <v>143</v>
      </c>
      <c r="P58" s="6" t="s">
        <v>143</v>
      </c>
      <c r="Q58" s="6">
        <v>0</v>
      </c>
      <c r="R58" s="6">
        <v>6821</v>
      </c>
      <c r="S58" s="6">
        <v>9549</v>
      </c>
      <c r="T58" s="6">
        <v>6865</v>
      </c>
      <c r="U58" s="6">
        <v>16598.52</v>
      </c>
      <c r="V58" s="6">
        <v>54806.314285714281</v>
      </c>
      <c r="W58" s="6">
        <v>8500</v>
      </c>
      <c r="X58" s="6">
        <v>0</v>
      </c>
      <c r="Y58" s="6">
        <v>0</v>
      </c>
      <c r="Z58" s="6">
        <v>0</v>
      </c>
      <c r="AA58" s="6">
        <v>0</v>
      </c>
      <c r="AB58" s="6">
        <v>0</v>
      </c>
      <c r="AC58" s="6">
        <v>47125</v>
      </c>
      <c r="AD58" s="6">
        <v>1320</v>
      </c>
      <c r="AE58" s="64">
        <f t="shared" si="13"/>
        <v>1719798.4353786106</v>
      </c>
      <c r="AF58" s="11"/>
      <c r="AG58" s="64">
        <f t="shared" si="19"/>
        <v>2956465.1020452771</v>
      </c>
      <c r="AJ58" s="114"/>
    </row>
    <row r="59" spans="1:36" hidden="1" x14ac:dyDescent="0.5">
      <c r="A59" s="9" t="s">
        <v>52</v>
      </c>
      <c r="B59" s="60"/>
      <c r="C59" s="10">
        <v>3072153</v>
      </c>
      <c r="D59" s="9" t="s">
        <v>52</v>
      </c>
      <c r="E59" s="78">
        <v>1949908.0395990883</v>
      </c>
      <c r="F59" s="78">
        <v>-6811.7</v>
      </c>
      <c r="G59" s="78">
        <v>-9990</v>
      </c>
      <c r="H59" s="62">
        <v>1933106.3395990883</v>
      </c>
      <c r="I59" s="62">
        <v>0</v>
      </c>
      <c r="J59" s="63">
        <f t="shared" si="14"/>
        <v>1933106.3395990883</v>
      </c>
      <c r="K59" s="11">
        <v>3072153</v>
      </c>
      <c r="L59" s="8">
        <v>22469.464480874307</v>
      </c>
      <c r="M59" s="7">
        <v>0</v>
      </c>
      <c r="N59" s="6">
        <v>0</v>
      </c>
      <c r="O59" s="6" t="s">
        <v>143</v>
      </c>
      <c r="P59" s="6" t="s">
        <v>143</v>
      </c>
      <c r="Q59" s="6">
        <v>0</v>
      </c>
      <c r="R59" s="6">
        <v>7967</v>
      </c>
      <c r="S59" s="6">
        <v>11153</v>
      </c>
      <c r="T59" s="6">
        <v>45795</v>
      </c>
      <c r="U59" s="6">
        <v>19572</v>
      </c>
      <c r="V59" s="6">
        <v>64803.42857142858</v>
      </c>
      <c r="W59" s="6">
        <v>0</v>
      </c>
      <c r="X59" s="6">
        <v>0</v>
      </c>
      <c r="Y59" s="6">
        <v>0</v>
      </c>
      <c r="Z59" s="6">
        <v>0</v>
      </c>
      <c r="AA59" s="6">
        <v>0</v>
      </c>
      <c r="AB59" s="6">
        <v>0</v>
      </c>
      <c r="AC59" s="6">
        <v>199920</v>
      </c>
      <c r="AD59" s="6">
        <v>3960</v>
      </c>
      <c r="AE59" s="64">
        <f t="shared" si="13"/>
        <v>375639.89305230288</v>
      </c>
      <c r="AF59" s="11"/>
      <c r="AG59" s="64">
        <f t="shared" si="19"/>
        <v>2308746.2326513911</v>
      </c>
      <c r="AJ59" s="114"/>
    </row>
    <row r="60" spans="1:36" hidden="1" x14ac:dyDescent="0.5">
      <c r="A60" s="9" t="s">
        <v>53</v>
      </c>
      <c r="B60" s="60"/>
      <c r="C60" s="10">
        <v>3072173</v>
      </c>
      <c r="D60" s="9" t="s">
        <v>53</v>
      </c>
      <c r="E60" s="78">
        <v>2846275.0954431435</v>
      </c>
      <c r="F60" s="78">
        <v>-11193.28</v>
      </c>
      <c r="G60" s="78">
        <v>-16416</v>
      </c>
      <c r="H60" s="62">
        <v>2818665.8154431437</v>
      </c>
      <c r="I60" s="62">
        <v>0</v>
      </c>
      <c r="J60" s="63">
        <f t="shared" si="14"/>
        <v>2818665.8154431437</v>
      </c>
      <c r="K60" s="11">
        <v>3072173</v>
      </c>
      <c r="L60" s="8">
        <v>90791.748633879746</v>
      </c>
      <c r="M60" s="7">
        <v>0</v>
      </c>
      <c r="N60" s="6">
        <v>0</v>
      </c>
      <c r="O60" s="6" t="s">
        <v>143</v>
      </c>
      <c r="P60" s="6" t="s">
        <v>143</v>
      </c>
      <c r="Q60" s="6">
        <v>0</v>
      </c>
      <c r="R60" s="6">
        <v>8854</v>
      </c>
      <c r="S60" s="6">
        <v>12396</v>
      </c>
      <c r="T60" s="6">
        <v>106719</v>
      </c>
      <c r="U60" s="6">
        <v>32223</v>
      </c>
      <c r="V60" s="6">
        <v>106688.57142857145</v>
      </c>
      <c r="W60" s="6">
        <v>0</v>
      </c>
      <c r="X60" s="6">
        <v>0</v>
      </c>
      <c r="Y60" s="6">
        <v>0</v>
      </c>
      <c r="Z60" s="6">
        <v>0</v>
      </c>
      <c r="AA60" s="6">
        <v>0</v>
      </c>
      <c r="AB60" s="6">
        <v>0</v>
      </c>
      <c r="AC60" s="6">
        <v>154440</v>
      </c>
      <c r="AD60" s="6">
        <v>2640</v>
      </c>
      <c r="AE60" s="64">
        <f t="shared" si="13"/>
        <v>514752.32006245118</v>
      </c>
      <c r="AF60" s="11"/>
      <c r="AG60" s="64">
        <f t="shared" si="19"/>
        <v>3333418.1355055948</v>
      </c>
      <c r="AJ60" s="114"/>
    </row>
    <row r="61" spans="1:36" hidden="1" x14ac:dyDescent="0.5">
      <c r="A61" s="9" t="s">
        <v>54</v>
      </c>
      <c r="B61" s="60"/>
      <c r="C61" s="10">
        <v>3072174</v>
      </c>
      <c r="D61" s="9" t="s">
        <v>54</v>
      </c>
      <c r="E61" s="78">
        <v>2505670.5383415623</v>
      </c>
      <c r="F61" s="78">
        <v>-11469.43</v>
      </c>
      <c r="G61" s="78">
        <v>-16821</v>
      </c>
      <c r="H61" s="62">
        <v>2477380.1083415621</v>
      </c>
      <c r="I61" s="62">
        <v>0</v>
      </c>
      <c r="J61" s="63">
        <f t="shared" si="14"/>
        <v>2477380.1083415621</v>
      </c>
      <c r="K61" s="11">
        <v>3072174</v>
      </c>
      <c r="L61" s="8">
        <v>119439.20491803279</v>
      </c>
      <c r="M61" s="7">
        <v>0</v>
      </c>
      <c r="N61" s="6">
        <v>0</v>
      </c>
      <c r="O61" s="6" t="s">
        <v>143</v>
      </c>
      <c r="P61" s="6" t="s">
        <v>143</v>
      </c>
      <c r="Q61" s="6">
        <v>0</v>
      </c>
      <c r="R61" s="6">
        <v>8887</v>
      </c>
      <c r="S61" s="6">
        <v>12443</v>
      </c>
      <c r="T61" s="6">
        <v>102477</v>
      </c>
      <c r="U61" s="6">
        <v>31889</v>
      </c>
      <c r="V61" s="6">
        <v>105582.17142857144</v>
      </c>
      <c r="W61" s="6">
        <v>0</v>
      </c>
      <c r="X61" s="6">
        <v>0</v>
      </c>
      <c r="Y61" s="6">
        <v>0</v>
      </c>
      <c r="Z61" s="6">
        <v>0</v>
      </c>
      <c r="AA61" s="6">
        <v>0</v>
      </c>
      <c r="AB61" s="6">
        <v>0</v>
      </c>
      <c r="AC61" s="6">
        <v>101860</v>
      </c>
      <c r="AD61" s="6">
        <v>0</v>
      </c>
      <c r="AE61" s="64">
        <f t="shared" si="13"/>
        <v>482577.37634660426</v>
      </c>
      <c r="AF61" s="11"/>
      <c r="AG61" s="64">
        <f t="shared" si="19"/>
        <v>2959957.4846881665</v>
      </c>
      <c r="AJ61" s="114"/>
    </row>
    <row r="62" spans="1:36" x14ac:dyDescent="0.5">
      <c r="A62" s="9" t="s">
        <v>55</v>
      </c>
      <c r="B62" s="60"/>
      <c r="C62" s="10">
        <v>3077010</v>
      </c>
      <c r="D62" s="9" t="s">
        <v>55</v>
      </c>
      <c r="E62" s="78">
        <v>0</v>
      </c>
      <c r="F62" s="78">
        <v>0</v>
      </c>
      <c r="G62" s="78">
        <v>0</v>
      </c>
      <c r="H62" s="62">
        <v>0</v>
      </c>
      <c r="I62" s="62">
        <v>1385000</v>
      </c>
      <c r="J62" s="63">
        <f t="shared" si="14"/>
        <v>1385000</v>
      </c>
      <c r="K62" s="11">
        <v>3077010</v>
      </c>
      <c r="L62" s="8">
        <v>0</v>
      </c>
      <c r="M62" s="7">
        <v>2982435.472677595</v>
      </c>
      <c r="N62" s="6">
        <v>0</v>
      </c>
      <c r="O62" s="6" t="s">
        <v>143</v>
      </c>
      <c r="P62" s="6" t="s">
        <v>143</v>
      </c>
      <c r="Q62" s="6">
        <v>0</v>
      </c>
      <c r="R62" s="6">
        <v>7125</v>
      </c>
      <c r="S62" s="6">
        <v>9975</v>
      </c>
      <c r="T62" s="6">
        <v>18080</v>
      </c>
      <c r="U62" s="6">
        <v>23198.94</v>
      </c>
      <c r="V62" s="6">
        <v>77882.657142857133</v>
      </c>
      <c r="W62" s="6">
        <v>0</v>
      </c>
      <c r="X62" s="6">
        <v>0</v>
      </c>
      <c r="Y62" s="6">
        <v>0</v>
      </c>
      <c r="Z62" s="6">
        <v>0</v>
      </c>
      <c r="AA62" s="6">
        <v>0</v>
      </c>
      <c r="AB62" s="6">
        <v>0</v>
      </c>
      <c r="AC62" s="6">
        <v>63360</v>
      </c>
      <c r="AD62" s="6">
        <v>0</v>
      </c>
      <c r="AE62" s="64">
        <f t="shared" si="13"/>
        <v>3182057.069820452</v>
      </c>
      <c r="AF62" s="11"/>
      <c r="AG62" s="64">
        <f t="shared" si="19"/>
        <v>4567057.0698204525</v>
      </c>
      <c r="AJ62" s="114"/>
    </row>
    <row r="63" spans="1:36" hidden="1" x14ac:dyDescent="0.5">
      <c r="A63" s="9" t="s">
        <v>56</v>
      </c>
      <c r="B63" s="60"/>
      <c r="C63" s="10">
        <v>3071000</v>
      </c>
      <c r="D63" s="9" t="s">
        <v>56</v>
      </c>
      <c r="E63" s="78">
        <v>0</v>
      </c>
      <c r="F63" s="78">
        <v>0</v>
      </c>
      <c r="G63" s="78">
        <v>0</v>
      </c>
      <c r="H63" s="62">
        <v>0</v>
      </c>
      <c r="I63" s="62">
        <v>0</v>
      </c>
      <c r="J63" s="63">
        <f t="shared" si="14"/>
        <v>0</v>
      </c>
      <c r="K63" s="11">
        <v>3071000</v>
      </c>
      <c r="L63" s="8">
        <v>0</v>
      </c>
      <c r="M63" s="7">
        <v>0</v>
      </c>
      <c r="N63" s="6">
        <v>0</v>
      </c>
      <c r="O63" s="6" t="s">
        <v>143</v>
      </c>
      <c r="P63" s="6" t="s">
        <v>143</v>
      </c>
      <c r="Q63" s="6">
        <v>0</v>
      </c>
      <c r="R63" s="6">
        <v>0</v>
      </c>
      <c r="S63" s="6">
        <v>0</v>
      </c>
      <c r="T63" s="6">
        <v>0</v>
      </c>
      <c r="U63" s="6">
        <v>5012</v>
      </c>
      <c r="V63" s="6">
        <v>16596.000000000004</v>
      </c>
      <c r="W63" s="6">
        <v>0</v>
      </c>
      <c r="X63" s="6">
        <v>0</v>
      </c>
      <c r="Y63" s="6">
        <v>0</v>
      </c>
      <c r="Z63" s="6">
        <v>0</v>
      </c>
      <c r="AA63" s="6">
        <v>0</v>
      </c>
      <c r="AB63" s="6">
        <v>0</v>
      </c>
      <c r="AC63" s="6">
        <v>0</v>
      </c>
      <c r="AD63" s="6">
        <v>0</v>
      </c>
      <c r="AE63" s="64">
        <f t="shared" si="13"/>
        <v>21608.000000000004</v>
      </c>
      <c r="AF63" s="11"/>
      <c r="AG63" s="64">
        <f t="shared" si="19"/>
        <v>21608.000000000004</v>
      </c>
      <c r="AJ63" s="114"/>
    </row>
    <row r="64" spans="1:36" hidden="1" x14ac:dyDescent="0.5">
      <c r="A64" s="9" t="s">
        <v>57</v>
      </c>
      <c r="B64" s="60"/>
      <c r="C64" s="10">
        <v>3072076</v>
      </c>
      <c r="D64" s="9" t="s">
        <v>57</v>
      </c>
      <c r="E64" s="78">
        <v>1899976.7228951086</v>
      </c>
      <c r="F64" s="78">
        <v>-6590.78</v>
      </c>
      <c r="G64" s="78">
        <v>-9666</v>
      </c>
      <c r="H64" s="62">
        <v>1883719.9428951086</v>
      </c>
      <c r="I64" s="62">
        <v>0</v>
      </c>
      <c r="J64" s="63">
        <f t="shared" si="14"/>
        <v>1883719.9428951086</v>
      </c>
      <c r="K64" s="11">
        <v>3072076</v>
      </c>
      <c r="L64" s="8">
        <v>87133.751366120225</v>
      </c>
      <c r="M64" s="7">
        <v>0</v>
      </c>
      <c r="N64" s="6">
        <v>0</v>
      </c>
      <c r="O64" s="6" t="s">
        <v>143</v>
      </c>
      <c r="P64" s="6" t="s">
        <v>143</v>
      </c>
      <c r="Q64" s="6">
        <v>30050</v>
      </c>
      <c r="R64" s="6">
        <v>7971</v>
      </c>
      <c r="S64" s="6">
        <v>11159</v>
      </c>
      <c r="T64" s="6">
        <v>35797</v>
      </c>
      <c r="U64" s="6">
        <v>18283</v>
      </c>
      <c r="V64" s="6">
        <v>60535.885714285723</v>
      </c>
      <c r="W64" s="6">
        <v>0</v>
      </c>
      <c r="X64" s="6">
        <v>0</v>
      </c>
      <c r="Y64" s="6">
        <v>0</v>
      </c>
      <c r="Z64" s="6">
        <v>0</v>
      </c>
      <c r="AA64" s="6">
        <v>0</v>
      </c>
      <c r="AB64" s="6">
        <v>0</v>
      </c>
      <c r="AC64" s="6">
        <v>156060</v>
      </c>
      <c r="AD64" s="6">
        <v>4840</v>
      </c>
      <c r="AE64" s="64">
        <f t="shared" si="13"/>
        <v>411829.63708040596</v>
      </c>
      <c r="AF64" s="11"/>
      <c r="AG64" s="64">
        <f t="shared" si="19"/>
        <v>2295549.5799755147</v>
      </c>
      <c r="AJ64" s="114"/>
    </row>
    <row r="65" spans="1:36" hidden="1" x14ac:dyDescent="0.5">
      <c r="A65" s="9" t="s">
        <v>58</v>
      </c>
      <c r="B65" s="60"/>
      <c r="C65" s="10">
        <v>3072182</v>
      </c>
      <c r="D65" s="9" t="s">
        <v>58</v>
      </c>
      <c r="E65" s="78">
        <v>2645157.7142207734</v>
      </c>
      <c r="F65" s="78">
        <v>-11616.710000000001</v>
      </c>
      <c r="G65" s="78">
        <v>-17037</v>
      </c>
      <c r="H65" s="62">
        <v>2616504.0042207735</v>
      </c>
      <c r="I65" s="62">
        <v>0</v>
      </c>
      <c r="J65" s="63">
        <f t="shared" si="14"/>
        <v>2616504.0042207735</v>
      </c>
      <c r="K65" s="11">
        <v>3072182</v>
      </c>
      <c r="L65" s="8">
        <v>66882.5</v>
      </c>
      <c r="M65" s="7">
        <v>0</v>
      </c>
      <c r="N65" s="6">
        <v>0</v>
      </c>
      <c r="O65" s="6" t="s">
        <v>143</v>
      </c>
      <c r="P65" s="6" t="s">
        <v>143</v>
      </c>
      <c r="Q65" s="6">
        <v>0</v>
      </c>
      <c r="R65" s="6">
        <v>8917</v>
      </c>
      <c r="S65" s="6">
        <v>12483</v>
      </c>
      <c r="T65" s="6">
        <v>104170</v>
      </c>
      <c r="U65" s="6">
        <v>32271</v>
      </c>
      <c r="V65" s="6">
        <v>106846.62857142859</v>
      </c>
      <c r="W65" s="6">
        <v>0</v>
      </c>
      <c r="X65" s="6">
        <v>0</v>
      </c>
      <c r="Y65" s="6">
        <v>0</v>
      </c>
      <c r="Z65" s="6">
        <v>0</v>
      </c>
      <c r="AA65" s="6">
        <v>0</v>
      </c>
      <c r="AB65" s="6">
        <v>0</v>
      </c>
      <c r="AC65" s="6">
        <v>139200</v>
      </c>
      <c r="AD65" s="6">
        <v>880</v>
      </c>
      <c r="AE65" s="64">
        <f t="shared" si="13"/>
        <v>471650.12857142859</v>
      </c>
      <c r="AF65" s="11"/>
      <c r="AG65" s="64">
        <f t="shared" si="19"/>
        <v>3088154.1327922018</v>
      </c>
      <c r="AJ65" s="114"/>
    </row>
    <row r="66" spans="1:36" hidden="1" x14ac:dyDescent="0.5">
      <c r="A66" s="9" t="s">
        <v>59</v>
      </c>
      <c r="B66" s="60"/>
      <c r="C66" s="10">
        <v>3073500</v>
      </c>
      <c r="D66" s="9" t="s">
        <v>59</v>
      </c>
      <c r="E66" s="78">
        <v>1647860.201138672</v>
      </c>
      <c r="F66" s="78">
        <v>-7400.82</v>
      </c>
      <c r="G66" s="78">
        <v>-10854</v>
      </c>
      <c r="H66" s="62">
        <v>1629605.3811386719</v>
      </c>
      <c r="I66" s="62">
        <v>0</v>
      </c>
      <c r="J66" s="63">
        <f t="shared" si="14"/>
        <v>1629605.3811386719</v>
      </c>
      <c r="K66" s="11">
        <v>3073500</v>
      </c>
      <c r="L66" s="8">
        <v>55888.131147541004</v>
      </c>
      <c r="M66" s="7">
        <v>0</v>
      </c>
      <c r="N66" s="6">
        <v>0</v>
      </c>
      <c r="O66" s="6" t="s">
        <v>143</v>
      </c>
      <c r="P66" s="6" t="s">
        <v>143</v>
      </c>
      <c r="Q66" s="6">
        <v>0</v>
      </c>
      <c r="R66" s="6">
        <v>8137</v>
      </c>
      <c r="S66" s="6">
        <v>11393</v>
      </c>
      <c r="T66" s="6">
        <v>78788</v>
      </c>
      <c r="U66" s="6">
        <v>21625</v>
      </c>
      <c r="V66" s="6">
        <v>71599.885714285731</v>
      </c>
      <c r="W66" s="6">
        <v>0</v>
      </c>
      <c r="X66" s="6">
        <v>0</v>
      </c>
      <c r="Y66" s="6">
        <v>0</v>
      </c>
      <c r="Z66" s="6">
        <v>0</v>
      </c>
      <c r="AA66" s="6">
        <v>0</v>
      </c>
      <c r="AB66" s="6">
        <v>0</v>
      </c>
      <c r="AC66" s="6">
        <v>37940</v>
      </c>
      <c r="AD66" s="6">
        <v>2200</v>
      </c>
      <c r="AE66" s="64">
        <f t="shared" si="13"/>
        <v>287571.01686182671</v>
      </c>
      <c r="AF66" s="11"/>
      <c r="AG66" s="64">
        <f t="shared" si="19"/>
        <v>1917176.3980004985</v>
      </c>
      <c r="AJ66" s="114"/>
    </row>
    <row r="67" spans="1:36" hidden="1" x14ac:dyDescent="0.5">
      <c r="A67" s="9" t="s">
        <v>60</v>
      </c>
      <c r="B67" s="60"/>
      <c r="C67" s="10">
        <v>3073512</v>
      </c>
      <c r="D67" s="9" t="s">
        <v>60</v>
      </c>
      <c r="E67" s="78">
        <v>1919770.9644505286</v>
      </c>
      <c r="F67" s="78">
        <v>-7456.05</v>
      </c>
      <c r="G67" s="78">
        <v>-10935</v>
      </c>
      <c r="H67" s="62">
        <v>1901379.9144505286</v>
      </c>
      <c r="I67" s="62">
        <v>0</v>
      </c>
      <c r="J67" s="63">
        <f t="shared" si="14"/>
        <v>1901379.9144505286</v>
      </c>
      <c r="K67" s="11">
        <v>3073512</v>
      </c>
      <c r="L67" s="8">
        <v>22209.7595628415</v>
      </c>
      <c r="M67" s="7">
        <v>0</v>
      </c>
      <c r="N67" s="6">
        <v>0</v>
      </c>
      <c r="O67" s="6" t="s">
        <v>143</v>
      </c>
      <c r="P67" s="6" t="s">
        <v>143</v>
      </c>
      <c r="Q67" s="6">
        <v>0</v>
      </c>
      <c r="R67" s="6">
        <v>8087</v>
      </c>
      <c r="S67" s="6">
        <v>11323</v>
      </c>
      <c r="T67" s="6">
        <v>55426</v>
      </c>
      <c r="U67" s="6">
        <v>21768</v>
      </c>
      <c r="V67" s="6">
        <v>72074.057142857157</v>
      </c>
      <c r="W67" s="6">
        <v>0</v>
      </c>
      <c r="X67" s="6">
        <v>0</v>
      </c>
      <c r="Y67" s="6">
        <v>0</v>
      </c>
      <c r="Z67" s="6">
        <v>0</v>
      </c>
      <c r="AA67" s="6">
        <v>0</v>
      </c>
      <c r="AB67" s="6">
        <v>0</v>
      </c>
      <c r="AC67" s="6">
        <v>122760</v>
      </c>
      <c r="AD67" s="6">
        <v>2640</v>
      </c>
      <c r="AE67" s="64">
        <f t="shared" si="13"/>
        <v>316287.81670569867</v>
      </c>
      <c r="AF67" s="11"/>
      <c r="AG67" s="64">
        <f t="shared" si="19"/>
        <v>2217667.7311562272</v>
      </c>
      <c r="AJ67" s="114"/>
    </row>
    <row r="68" spans="1:36" hidden="1" x14ac:dyDescent="0.5">
      <c r="A68" s="9" t="s">
        <v>61</v>
      </c>
      <c r="B68" s="60"/>
      <c r="C68" s="10">
        <v>3072046</v>
      </c>
      <c r="D68" s="9" t="s">
        <v>61</v>
      </c>
      <c r="E68" s="78">
        <v>2587048.5790521875</v>
      </c>
      <c r="F68" s="78">
        <v>-11285.33</v>
      </c>
      <c r="G68" s="78">
        <v>-16551</v>
      </c>
      <c r="H68" s="62">
        <v>2559212.2490521874</v>
      </c>
      <c r="I68" s="62">
        <v>0</v>
      </c>
      <c r="J68" s="63">
        <f t="shared" si="14"/>
        <v>2559212.2490521874</v>
      </c>
      <c r="K68" s="11">
        <v>3072046</v>
      </c>
      <c r="L68" s="8">
        <v>231379.59289617481</v>
      </c>
      <c r="M68" s="7">
        <v>0</v>
      </c>
      <c r="N68" s="6">
        <v>0</v>
      </c>
      <c r="O68" s="6" t="s">
        <v>143</v>
      </c>
      <c r="P68" s="6" t="s">
        <v>143</v>
      </c>
      <c r="Q68" s="6">
        <v>0</v>
      </c>
      <c r="R68" s="6">
        <v>8904</v>
      </c>
      <c r="S68" s="6">
        <v>12466</v>
      </c>
      <c r="T68" s="6">
        <v>97633</v>
      </c>
      <c r="U68" s="6">
        <v>32701</v>
      </c>
      <c r="V68" s="6">
        <v>108269.14285714287</v>
      </c>
      <c r="W68" s="6">
        <v>0</v>
      </c>
      <c r="X68" s="6">
        <v>0</v>
      </c>
      <c r="Y68" s="6">
        <v>0</v>
      </c>
      <c r="Z68" s="6">
        <v>0</v>
      </c>
      <c r="AA68" s="6">
        <v>0</v>
      </c>
      <c r="AB68" s="6">
        <v>0</v>
      </c>
      <c r="AC68" s="6">
        <v>101600</v>
      </c>
      <c r="AD68" s="6">
        <v>7480</v>
      </c>
      <c r="AE68" s="64">
        <f t="shared" si="13"/>
        <v>600432.73575331771</v>
      </c>
      <c r="AF68" s="11"/>
      <c r="AG68" s="64">
        <f t="shared" si="19"/>
        <v>3159644.9848055053</v>
      </c>
      <c r="AJ68" s="114"/>
    </row>
    <row r="69" spans="1:36" hidden="1" x14ac:dyDescent="0.5">
      <c r="A69" s="9" t="s">
        <v>62</v>
      </c>
      <c r="B69" s="60"/>
      <c r="C69" s="10">
        <v>3072115</v>
      </c>
      <c r="D69" s="9" t="s">
        <v>62</v>
      </c>
      <c r="E69" s="78">
        <v>1970947.6687256529</v>
      </c>
      <c r="F69" s="78">
        <v>-7695.38</v>
      </c>
      <c r="G69" s="78">
        <v>-11286</v>
      </c>
      <c r="H69" s="62">
        <v>1951966.288725653</v>
      </c>
      <c r="I69" s="62">
        <v>0</v>
      </c>
      <c r="J69" s="63">
        <f t="shared" si="14"/>
        <v>1951966.288725653</v>
      </c>
      <c r="K69" s="11">
        <v>3072115</v>
      </c>
      <c r="L69" s="8">
        <v>77354.483606557362</v>
      </c>
      <c r="M69" s="7">
        <v>0</v>
      </c>
      <c r="N69" s="6">
        <v>0</v>
      </c>
      <c r="O69" s="6" t="s">
        <v>143</v>
      </c>
      <c r="P69" s="6" t="s">
        <v>143</v>
      </c>
      <c r="Q69" s="6">
        <v>0</v>
      </c>
      <c r="R69" s="6">
        <v>8137</v>
      </c>
      <c r="S69" s="6">
        <v>11393</v>
      </c>
      <c r="T69" s="6">
        <v>63838</v>
      </c>
      <c r="U69" s="6">
        <v>19811</v>
      </c>
      <c r="V69" s="6">
        <v>65593.71428571429</v>
      </c>
      <c r="W69" s="6">
        <v>0</v>
      </c>
      <c r="X69" s="6">
        <v>0</v>
      </c>
      <c r="Y69" s="6">
        <v>0</v>
      </c>
      <c r="Z69" s="6">
        <v>0</v>
      </c>
      <c r="AA69" s="6">
        <v>0</v>
      </c>
      <c r="AB69" s="6">
        <v>0</v>
      </c>
      <c r="AC69" s="6">
        <v>104280</v>
      </c>
      <c r="AD69" s="6">
        <v>3080</v>
      </c>
      <c r="AE69" s="64">
        <f t="shared" si="13"/>
        <v>353487.19789227168</v>
      </c>
      <c r="AF69" s="11"/>
      <c r="AG69" s="64">
        <f t="shared" si="19"/>
        <v>2305453.4866179246</v>
      </c>
      <c r="AJ69" s="114"/>
    </row>
    <row r="70" spans="1:36" hidden="1" x14ac:dyDescent="0.5">
      <c r="A70" s="9" t="s">
        <v>63</v>
      </c>
      <c r="B70" s="60"/>
      <c r="C70" s="10">
        <v>3075404</v>
      </c>
      <c r="D70" s="9" t="s">
        <v>63</v>
      </c>
      <c r="E70" s="78">
        <v>4045946.9063940463</v>
      </c>
      <c r="F70" s="78">
        <v>-6138.54</v>
      </c>
      <c r="G70" s="78">
        <v>-16281</v>
      </c>
      <c r="H70" s="62">
        <v>4023527.3663940462</v>
      </c>
      <c r="I70" s="62">
        <v>0</v>
      </c>
      <c r="J70" s="63">
        <f t="shared" si="14"/>
        <v>4023527.3663940462</v>
      </c>
      <c r="K70" s="11">
        <v>3075404</v>
      </c>
      <c r="L70" s="8">
        <v>57538.540983606566</v>
      </c>
      <c r="M70" s="7">
        <v>0</v>
      </c>
      <c r="N70" s="6">
        <v>0</v>
      </c>
      <c r="O70" s="6" t="s">
        <v>143</v>
      </c>
      <c r="P70" s="6" t="s">
        <v>143</v>
      </c>
      <c r="Q70" s="6">
        <v>184009.73903150109</v>
      </c>
      <c r="R70" s="6">
        <v>0</v>
      </c>
      <c r="S70" s="6">
        <v>0</v>
      </c>
      <c r="T70" s="6">
        <v>0</v>
      </c>
      <c r="U70" s="6">
        <v>48212</v>
      </c>
      <c r="V70" s="6">
        <v>153887.18085859416</v>
      </c>
      <c r="W70" s="6">
        <v>13290</v>
      </c>
      <c r="X70" s="6">
        <v>146198.33333333331</v>
      </c>
      <c r="Y70" s="6">
        <v>0</v>
      </c>
      <c r="Z70" s="6">
        <v>2572</v>
      </c>
      <c r="AA70" s="6">
        <v>0</v>
      </c>
      <c r="AB70" s="6">
        <v>4000</v>
      </c>
      <c r="AC70" s="6">
        <v>249010</v>
      </c>
      <c r="AD70" s="6">
        <v>2200</v>
      </c>
      <c r="AE70" s="64">
        <f t="shared" si="13"/>
        <v>860917.7942070351</v>
      </c>
      <c r="AF70" s="11"/>
      <c r="AG70" s="64">
        <f t="shared" si="19"/>
        <v>4884445.1606010813</v>
      </c>
      <c r="AJ70" s="114"/>
    </row>
    <row r="71" spans="1:36" hidden="1" x14ac:dyDescent="0.5">
      <c r="A71" s="9" t="s">
        <v>64</v>
      </c>
      <c r="B71" s="60"/>
      <c r="C71" s="10">
        <v>3072175</v>
      </c>
      <c r="D71" s="9" t="s">
        <v>64</v>
      </c>
      <c r="E71" s="78">
        <v>1940920.2083016026</v>
      </c>
      <c r="F71" s="78">
        <v>-8192.4500000000007</v>
      </c>
      <c r="G71" s="78">
        <v>-12015</v>
      </c>
      <c r="H71" s="62">
        <v>1920712.7583016027</v>
      </c>
      <c r="I71" s="62">
        <v>0</v>
      </c>
      <c r="J71" s="63">
        <f t="shared" si="14"/>
        <v>1920712.7583016027</v>
      </c>
      <c r="K71" s="11">
        <v>3072175</v>
      </c>
      <c r="L71" s="8">
        <v>138658.34426229505</v>
      </c>
      <c r="M71" s="7">
        <v>0</v>
      </c>
      <c r="N71" s="6">
        <v>0</v>
      </c>
      <c r="O71" s="6" t="s">
        <v>143</v>
      </c>
      <c r="P71" s="6" t="s">
        <v>143</v>
      </c>
      <c r="Q71" s="6">
        <v>0</v>
      </c>
      <c r="R71" s="6">
        <v>8375</v>
      </c>
      <c r="S71" s="6">
        <v>11725</v>
      </c>
      <c r="T71" s="6">
        <v>64312</v>
      </c>
      <c r="U71" s="6">
        <v>24394</v>
      </c>
      <c r="V71" s="6">
        <v>80767.200000000012</v>
      </c>
      <c r="W71" s="6">
        <v>0</v>
      </c>
      <c r="X71" s="6">
        <v>0</v>
      </c>
      <c r="Y71" s="6">
        <v>0</v>
      </c>
      <c r="Z71" s="6">
        <v>0</v>
      </c>
      <c r="AA71" s="6">
        <v>0</v>
      </c>
      <c r="AB71" s="6">
        <v>0</v>
      </c>
      <c r="AC71" s="6">
        <v>131280</v>
      </c>
      <c r="AD71" s="6">
        <v>0</v>
      </c>
      <c r="AE71" s="64">
        <f t="shared" si="13"/>
        <v>459511.54426229506</v>
      </c>
      <c r="AF71" s="11"/>
      <c r="AG71" s="64">
        <f t="shared" si="19"/>
        <v>2380224.3025638978</v>
      </c>
      <c r="AJ71" s="114"/>
    </row>
    <row r="72" spans="1:36" hidden="1" x14ac:dyDescent="0.5">
      <c r="A72" s="9" t="s">
        <v>65</v>
      </c>
      <c r="B72" s="60"/>
      <c r="C72" s="10">
        <v>3072033</v>
      </c>
      <c r="D72" s="9" t="s">
        <v>65</v>
      </c>
      <c r="E72" s="78">
        <v>1760909.8651000026</v>
      </c>
      <c r="F72" s="78">
        <v>-6609.19</v>
      </c>
      <c r="G72" s="78">
        <v>-9693</v>
      </c>
      <c r="H72" s="62">
        <v>1744607.6751000027</v>
      </c>
      <c r="I72" s="62">
        <v>0</v>
      </c>
      <c r="J72" s="63">
        <f t="shared" si="14"/>
        <v>1744607.6751000027</v>
      </c>
      <c r="K72" s="11">
        <v>3072033</v>
      </c>
      <c r="L72" s="8">
        <v>134732.05737704912</v>
      </c>
      <c r="M72" s="7">
        <v>0</v>
      </c>
      <c r="N72" s="6">
        <v>0</v>
      </c>
      <c r="O72" s="6" t="s">
        <v>143</v>
      </c>
      <c r="P72" s="6" t="s">
        <v>143</v>
      </c>
      <c r="Q72" s="6">
        <v>0</v>
      </c>
      <c r="R72" s="6">
        <v>7962</v>
      </c>
      <c r="S72" s="6">
        <v>11148</v>
      </c>
      <c r="T72" s="6">
        <v>27750</v>
      </c>
      <c r="U72" s="6">
        <v>19429</v>
      </c>
      <c r="V72" s="6">
        <v>64329.257142857154</v>
      </c>
      <c r="W72" s="6">
        <v>0</v>
      </c>
      <c r="X72" s="6">
        <v>0</v>
      </c>
      <c r="Y72" s="6">
        <v>0</v>
      </c>
      <c r="Z72" s="6">
        <v>0</v>
      </c>
      <c r="AA72" s="6">
        <v>0</v>
      </c>
      <c r="AB72" s="6">
        <v>0</v>
      </c>
      <c r="AC72" s="6">
        <v>129660</v>
      </c>
      <c r="AD72" s="6">
        <v>10560</v>
      </c>
      <c r="AE72" s="64">
        <f t="shared" si="13"/>
        <v>405570.3145199063</v>
      </c>
      <c r="AF72" s="11"/>
      <c r="AG72" s="64">
        <f t="shared" si="19"/>
        <v>2150177.9896199089</v>
      </c>
      <c r="AJ72" s="114"/>
    </row>
    <row r="73" spans="1:36" hidden="1" x14ac:dyDescent="0.5">
      <c r="A73" s="9" t="s">
        <v>66</v>
      </c>
      <c r="B73" s="60"/>
      <c r="C73" s="10">
        <v>3073503</v>
      </c>
      <c r="D73" s="9" t="s">
        <v>66</v>
      </c>
      <c r="E73" s="78">
        <v>1836612.9101202972</v>
      </c>
      <c r="F73" s="78">
        <v>-7713.79</v>
      </c>
      <c r="G73" s="78">
        <v>-11313</v>
      </c>
      <c r="H73" s="62">
        <v>1817586.1201202972</v>
      </c>
      <c r="I73" s="62">
        <v>0</v>
      </c>
      <c r="J73" s="63">
        <f t="shared" si="14"/>
        <v>1817586.1201202972</v>
      </c>
      <c r="K73" s="11">
        <v>3073503</v>
      </c>
      <c r="L73" s="8">
        <v>55298.2404371585</v>
      </c>
      <c r="M73" s="7">
        <v>0</v>
      </c>
      <c r="N73" s="6">
        <v>0</v>
      </c>
      <c r="O73" s="6" t="s">
        <v>143</v>
      </c>
      <c r="P73" s="6" t="s">
        <v>143</v>
      </c>
      <c r="Q73" s="6">
        <v>0</v>
      </c>
      <c r="R73" s="6">
        <v>8167</v>
      </c>
      <c r="S73" s="6">
        <v>11433</v>
      </c>
      <c r="T73" s="6">
        <v>70830</v>
      </c>
      <c r="U73" s="6">
        <v>22437</v>
      </c>
      <c r="V73" s="6">
        <v>74286.857142857159</v>
      </c>
      <c r="W73" s="6">
        <v>0</v>
      </c>
      <c r="X73" s="6">
        <v>0</v>
      </c>
      <c r="Y73" s="6">
        <v>0</v>
      </c>
      <c r="Z73" s="6">
        <v>0</v>
      </c>
      <c r="AA73" s="6">
        <v>0</v>
      </c>
      <c r="AB73" s="6">
        <v>0</v>
      </c>
      <c r="AC73" s="6">
        <v>74220</v>
      </c>
      <c r="AD73" s="6">
        <v>4840</v>
      </c>
      <c r="AE73" s="64">
        <f t="shared" si="13"/>
        <v>321512.09758001566</v>
      </c>
      <c r="AF73" s="11"/>
      <c r="AG73" s="64">
        <f t="shared" si="19"/>
        <v>2139098.2177003128</v>
      </c>
      <c r="AJ73" s="114"/>
    </row>
    <row r="74" spans="1:36" hidden="1" x14ac:dyDescent="0.5">
      <c r="A74" s="9" t="s">
        <v>67</v>
      </c>
      <c r="B74" s="60"/>
      <c r="C74" s="10">
        <v>3072176</v>
      </c>
      <c r="D74" s="9" t="s">
        <v>67</v>
      </c>
      <c r="E74" s="78">
        <v>1988730.5241479436</v>
      </c>
      <c r="F74" s="78">
        <v>-7640.15</v>
      </c>
      <c r="G74" s="78">
        <v>-11205</v>
      </c>
      <c r="H74" s="62">
        <v>1969885.3741479437</v>
      </c>
      <c r="I74" s="62">
        <v>0</v>
      </c>
      <c r="J74" s="63">
        <f t="shared" si="14"/>
        <v>1969885.3741479437</v>
      </c>
      <c r="K74" s="11">
        <v>3072176</v>
      </c>
      <c r="L74" s="8">
        <v>65969.631147540989</v>
      </c>
      <c r="M74" s="7">
        <v>0</v>
      </c>
      <c r="N74" s="6">
        <v>0</v>
      </c>
      <c r="O74" s="6" t="s">
        <v>143</v>
      </c>
      <c r="P74" s="6" t="s">
        <v>143</v>
      </c>
      <c r="Q74" s="6">
        <v>0</v>
      </c>
      <c r="R74" s="6">
        <v>8129</v>
      </c>
      <c r="S74" s="6">
        <v>11381</v>
      </c>
      <c r="T74" s="6">
        <v>50528</v>
      </c>
      <c r="U74" s="6">
        <v>21578</v>
      </c>
      <c r="V74" s="6">
        <v>71441.828571428574</v>
      </c>
      <c r="W74" s="6">
        <v>0</v>
      </c>
      <c r="X74" s="6">
        <v>0</v>
      </c>
      <c r="Y74" s="6">
        <v>0</v>
      </c>
      <c r="Z74" s="6">
        <v>0</v>
      </c>
      <c r="AA74" s="6">
        <v>0</v>
      </c>
      <c r="AB74" s="6">
        <v>0</v>
      </c>
      <c r="AC74" s="6">
        <v>140900</v>
      </c>
      <c r="AD74" s="6">
        <v>0</v>
      </c>
      <c r="AE74" s="64">
        <f t="shared" si="13"/>
        <v>369927.45971896953</v>
      </c>
      <c r="AF74" s="11"/>
      <c r="AG74" s="64">
        <f t="shared" si="19"/>
        <v>2339812.8338669133</v>
      </c>
      <c r="AJ74" s="114"/>
    </row>
    <row r="75" spans="1:36" hidden="1" x14ac:dyDescent="0.5">
      <c r="A75" s="9" t="s">
        <v>68</v>
      </c>
      <c r="B75" s="60"/>
      <c r="C75" s="10">
        <v>3073511</v>
      </c>
      <c r="D75" s="9" t="s">
        <v>68</v>
      </c>
      <c r="E75" s="78">
        <v>1177460.1266179502</v>
      </c>
      <c r="F75" s="78">
        <v>-3829.28</v>
      </c>
      <c r="G75" s="78">
        <v>-5616</v>
      </c>
      <c r="H75" s="62">
        <v>1168014.8466179501</v>
      </c>
      <c r="I75" s="62">
        <v>0</v>
      </c>
      <c r="J75" s="63">
        <f t="shared" si="14"/>
        <v>1168014.8466179501</v>
      </c>
      <c r="K75" s="11">
        <v>3073511</v>
      </c>
      <c r="L75" s="8">
        <v>44152.527322404378</v>
      </c>
      <c r="M75" s="7">
        <v>0</v>
      </c>
      <c r="N75" s="6">
        <v>0</v>
      </c>
      <c r="O75" s="6" t="s">
        <v>143</v>
      </c>
      <c r="P75" s="6" t="s">
        <v>143</v>
      </c>
      <c r="Q75" s="6">
        <v>0</v>
      </c>
      <c r="R75" s="6">
        <v>7412</v>
      </c>
      <c r="S75" s="6">
        <v>10378</v>
      </c>
      <c r="T75" s="6">
        <v>24855</v>
      </c>
      <c r="U75" s="6">
        <v>12221</v>
      </c>
      <c r="V75" s="6">
        <v>40462.628571428577</v>
      </c>
      <c r="W75" s="6">
        <v>0</v>
      </c>
      <c r="X75" s="6">
        <v>0</v>
      </c>
      <c r="Y75" s="6">
        <v>0</v>
      </c>
      <c r="Z75" s="6">
        <v>0</v>
      </c>
      <c r="AA75" s="6">
        <v>0</v>
      </c>
      <c r="AB75" s="6">
        <v>0</v>
      </c>
      <c r="AC75" s="6">
        <v>120420</v>
      </c>
      <c r="AD75" s="6">
        <v>2200</v>
      </c>
      <c r="AE75" s="64">
        <f t="shared" si="13"/>
        <v>262101.15589383297</v>
      </c>
      <c r="AF75" s="11"/>
      <c r="AG75" s="64">
        <f t="shared" si="19"/>
        <v>1430116.002511783</v>
      </c>
      <c r="AJ75" s="114"/>
    </row>
    <row r="76" spans="1:36" hidden="1" x14ac:dyDescent="0.5">
      <c r="A76" s="9" t="s">
        <v>69</v>
      </c>
      <c r="B76" s="60"/>
      <c r="C76" s="10">
        <v>3071104</v>
      </c>
      <c r="D76" s="9" t="s">
        <v>69</v>
      </c>
      <c r="E76" s="78">
        <v>0</v>
      </c>
      <c r="F76" s="78">
        <v>0</v>
      </c>
      <c r="G76" s="78">
        <v>0</v>
      </c>
      <c r="H76" s="62">
        <v>0</v>
      </c>
      <c r="I76" s="62">
        <v>0</v>
      </c>
      <c r="J76" s="63">
        <f t="shared" si="14"/>
        <v>0</v>
      </c>
      <c r="K76" s="11">
        <v>3071104</v>
      </c>
      <c r="L76" s="8">
        <v>0</v>
      </c>
      <c r="M76" s="7">
        <v>0</v>
      </c>
      <c r="N76" s="6">
        <v>0</v>
      </c>
      <c r="O76" s="6" t="s">
        <v>143</v>
      </c>
      <c r="P76" s="6" t="s">
        <v>143</v>
      </c>
      <c r="Q76" s="6">
        <v>0</v>
      </c>
      <c r="R76" s="6">
        <v>3750</v>
      </c>
      <c r="S76" s="6">
        <v>5250</v>
      </c>
      <c r="T76" s="6">
        <v>0</v>
      </c>
      <c r="U76" s="6">
        <v>7107.5662368112544</v>
      </c>
      <c r="V76" s="6">
        <v>23076.342857142852</v>
      </c>
      <c r="W76" s="6">
        <v>2200</v>
      </c>
      <c r="X76" s="6">
        <v>0</v>
      </c>
      <c r="Y76" s="6">
        <v>0</v>
      </c>
      <c r="Z76" s="6">
        <v>0</v>
      </c>
      <c r="AA76" s="6">
        <v>0</v>
      </c>
      <c r="AB76" s="6">
        <v>0</v>
      </c>
      <c r="AC76" s="6">
        <v>0</v>
      </c>
      <c r="AD76" s="6">
        <v>0</v>
      </c>
      <c r="AE76" s="64">
        <f t="shared" si="13"/>
        <v>41383.909093954106</v>
      </c>
      <c r="AF76" s="11"/>
      <c r="AG76" s="64">
        <f t="shared" si="19"/>
        <v>41383.909093954106</v>
      </c>
      <c r="AJ76" s="114"/>
    </row>
    <row r="77" spans="1:36" hidden="1" x14ac:dyDescent="0.5">
      <c r="A77" s="9" t="s">
        <v>70</v>
      </c>
      <c r="B77" s="60"/>
      <c r="C77" s="10">
        <v>3072121</v>
      </c>
      <c r="D77" s="9" t="s">
        <v>70</v>
      </c>
      <c r="E77" s="78">
        <v>3058077.8265263336</v>
      </c>
      <c r="F77" s="78">
        <v>-11432.61</v>
      </c>
      <c r="G77" s="78">
        <v>-16767</v>
      </c>
      <c r="H77" s="62">
        <v>3029878.2165263337</v>
      </c>
      <c r="I77" s="62">
        <v>0</v>
      </c>
      <c r="J77" s="63">
        <f t="shared" si="14"/>
        <v>3029878.2165263337</v>
      </c>
      <c r="K77" s="11">
        <v>3072121</v>
      </c>
      <c r="L77" s="8">
        <v>149614.39617486339</v>
      </c>
      <c r="M77" s="7">
        <v>0</v>
      </c>
      <c r="N77" s="6">
        <v>0</v>
      </c>
      <c r="O77" s="6" t="s">
        <v>143</v>
      </c>
      <c r="P77" s="6" t="s">
        <v>143</v>
      </c>
      <c r="Q77" s="6">
        <v>0</v>
      </c>
      <c r="R77" s="6">
        <v>8921</v>
      </c>
      <c r="S77" s="6">
        <v>12489</v>
      </c>
      <c r="T77" s="6">
        <v>89149</v>
      </c>
      <c r="U77" s="6">
        <v>32319</v>
      </c>
      <c r="V77" s="6">
        <v>107004.68571428573</v>
      </c>
      <c r="W77" s="6">
        <v>0</v>
      </c>
      <c r="X77" s="6">
        <v>0</v>
      </c>
      <c r="Y77" s="6">
        <v>0</v>
      </c>
      <c r="Z77" s="6">
        <v>0</v>
      </c>
      <c r="AA77" s="6">
        <v>0</v>
      </c>
      <c r="AB77" s="6">
        <v>0</v>
      </c>
      <c r="AC77" s="6">
        <v>264260</v>
      </c>
      <c r="AD77" s="6">
        <v>0</v>
      </c>
      <c r="AE77" s="64">
        <f t="shared" si="13"/>
        <v>663757.08188914915</v>
      </c>
      <c r="AF77" s="11"/>
      <c r="AG77" s="64">
        <f t="shared" si="19"/>
        <v>3693635.298415483</v>
      </c>
      <c r="AJ77" s="114"/>
    </row>
    <row r="78" spans="1:36" x14ac:dyDescent="0.5">
      <c r="A78" s="9" t="s">
        <v>71</v>
      </c>
      <c r="B78" s="60"/>
      <c r="C78" s="10">
        <v>3072125</v>
      </c>
      <c r="D78" s="9" t="s">
        <v>71</v>
      </c>
      <c r="E78" s="78">
        <v>2653508.2084626541</v>
      </c>
      <c r="F78" s="78">
        <v>-10493.7</v>
      </c>
      <c r="G78" s="78">
        <v>-15390</v>
      </c>
      <c r="H78" s="62">
        <v>2627624.508462654</v>
      </c>
      <c r="I78" s="62">
        <v>126000</v>
      </c>
      <c r="J78" s="63">
        <f t="shared" si="14"/>
        <v>2753624.508462654</v>
      </c>
      <c r="K78" s="11">
        <v>3072125</v>
      </c>
      <c r="L78" s="8">
        <v>16096.24590163934</v>
      </c>
      <c r="M78" s="7">
        <v>0</v>
      </c>
      <c r="N78" s="6">
        <v>125401.76229508198</v>
      </c>
      <c r="O78" s="6" t="s">
        <v>143</v>
      </c>
      <c r="P78" s="6" t="s">
        <v>143</v>
      </c>
      <c r="Q78" s="6">
        <v>0</v>
      </c>
      <c r="R78" s="6">
        <v>8717</v>
      </c>
      <c r="S78" s="6">
        <v>12203</v>
      </c>
      <c r="T78" s="6">
        <v>68810</v>
      </c>
      <c r="U78" s="6">
        <v>28834</v>
      </c>
      <c r="V78" s="6">
        <v>95466.514285714293</v>
      </c>
      <c r="W78" s="6">
        <v>0</v>
      </c>
      <c r="X78" s="6">
        <v>0</v>
      </c>
      <c r="Y78" s="6">
        <v>0</v>
      </c>
      <c r="Z78" s="6">
        <v>0</v>
      </c>
      <c r="AA78" s="6">
        <v>0</v>
      </c>
      <c r="AB78" s="6">
        <v>0</v>
      </c>
      <c r="AC78" s="6">
        <v>220100</v>
      </c>
      <c r="AD78" s="6">
        <v>8800</v>
      </c>
      <c r="AE78" s="64">
        <f t="shared" ref="AE78:AE109" si="20">SUM(L78:AD78)</f>
        <v>584428.52248243568</v>
      </c>
      <c r="AF78" s="11"/>
      <c r="AG78" s="64">
        <f t="shared" si="19"/>
        <v>3338053.0309450896</v>
      </c>
      <c r="AJ78" s="114"/>
    </row>
    <row r="79" spans="1:36" hidden="1" x14ac:dyDescent="0.5">
      <c r="A79" s="9" t="s">
        <v>72</v>
      </c>
      <c r="B79" s="60"/>
      <c r="C79" s="10">
        <v>3072154</v>
      </c>
      <c r="D79" s="9" t="s">
        <v>72</v>
      </c>
      <c r="E79" s="78">
        <v>1756121.3894871024</v>
      </c>
      <c r="F79" s="78">
        <v>-7014.21</v>
      </c>
      <c r="G79" s="78">
        <v>-10287</v>
      </c>
      <c r="H79" s="62">
        <v>1738820.1794871024</v>
      </c>
      <c r="I79" s="62">
        <v>0</v>
      </c>
      <c r="J79" s="63">
        <f t="shared" si="14"/>
        <v>1738820.1794871024</v>
      </c>
      <c r="K79" s="11">
        <v>3072154</v>
      </c>
      <c r="L79" s="8">
        <v>87434.142076502758</v>
      </c>
      <c r="M79" s="7">
        <v>0</v>
      </c>
      <c r="N79" s="6">
        <v>0</v>
      </c>
      <c r="O79" s="6" t="s">
        <v>143</v>
      </c>
      <c r="P79" s="6" t="s">
        <v>143</v>
      </c>
      <c r="Q79" s="6">
        <v>0</v>
      </c>
      <c r="R79" s="6">
        <v>8133</v>
      </c>
      <c r="S79" s="6">
        <v>11387</v>
      </c>
      <c r="T79" s="6">
        <v>54917</v>
      </c>
      <c r="U79" s="6">
        <v>21100</v>
      </c>
      <c r="V79" s="6">
        <v>69861.257142857154</v>
      </c>
      <c r="W79" s="6">
        <v>0</v>
      </c>
      <c r="X79" s="6">
        <v>0</v>
      </c>
      <c r="Y79" s="6">
        <v>0</v>
      </c>
      <c r="Z79" s="6">
        <v>0</v>
      </c>
      <c r="AA79" s="6">
        <v>0</v>
      </c>
      <c r="AB79" s="6">
        <v>0</v>
      </c>
      <c r="AC79" s="6">
        <v>130640</v>
      </c>
      <c r="AD79" s="6">
        <v>3520</v>
      </c>
      <c r="AE79" s="64">
        <f t="shared" si="20"/>
        <v>386992.39921935991</v>
      </c>
      <c r="AF79" s="11"/>
      <c r="AG79" s="64">
        <f t="shared" si="19"/>
        <v>2125812.5787064624</v>
      </c>
      <c r="AJ79" s="114"/>
    </row>
    <row r="80" spans="1:36" x14ac:dyDescent="0.5">
      <c r="A80" s="9" t="s">
        <v>73</v>
      </c>
      <c r="B80" s="60"/>
      <c r="C80" s="10">
        <v>3077013</v>
      </c>
      <c r="D80" s="9" t="s">
        <v>73</v>
      </c>
      <c r="E80" s="78">
        <v>0</v>
      </c>
      <c r="F80" s="78">
        <v>0</v>
      </c>
      <c r="G80" s="78">
        <v>0</v>
      </c>
      <c r="H80" s="62">
        <v>0</v>
      </c>
      <c r="I80" s="62">
        <v>1358333.3333333333</v>
      </c>
      <c r="J80" s="63">
        <f t="shared" ref="J80:J109" si="21">SUM(H80:I80)</f>
        <v>1358333.3333333333</v>
      </c>
      <c r="K80" s="11">
        <v>3077013</v>
      </c>
      <c r="L80" s="8">
        <v>0</v>
      </c>
      <c r="M80" s="7">
        <v>2326683.4726775959</v>
      </c>
      <c r="N80" s="6">
        <v>0</v>
      </c>
      <c r="O80" s="6" t="s">
        <v>143</v>
      </c>
      <c r="P80" s="6" t="s">
        <v>143</v>
      </c>
      <c r="Q80" s="6">
        <v>0</v>
      </c>
      <c r="R80" s="6">
        <v>6887</v>
      </c>
      <c r="S80" s="6">
        <v>9643</v>
      </c>
      <c r="T80" s="6">
        <v>7157</v>
      </c>
      <c r="U80" s="6">
        <v>21964.79</v>
      </c>
      <c r="V80" s="6">
        <v>74421.205714285708</v>
      </c>
      <c r="W80" s="6">
        <v>6000</v>
      </c>
      <c r="X80" s="6">
        <v>0</v>
      </c>
      <c r="Y80" s="6">
        <v>0</v>
      </c>
      <c r="Z80" s="6">
        <v>0</v>
      </c>
      <c r="AA80" s="6">
        <v>0</v>
      </c>
      <c r="AB80" s="6">
        <v>0</v>
      </c>
      <c r="AC80" s="6">
        <v>55275</v>
      </c>
      <c r="AD80" s="6">
        <v>1320</v>
      </c>
      <c r="AE80" s="64">
        <f t="shared" si="20"/>
        <v>2509351.4683918818</v>
      </c>
      <c r="AF80" s="11"/>
      <c r="AG80" s="64">
        <f t="shared" si="19"/>
        <v>3867684.8017252153</v>
      </c>
      <c r="AJ80" s="114"/>
    </row>
    <row r="81" spans="1:36" x14ac:dyDescent="0.5">
      <c r="A81" s="9" t="s">
        <v>74</v>
      </c>
      <c r="B81" s="60"/>
      <c r="C81" s="10">
        <v>3077014</v>
      </c>
      <c r="D81" s="9" t="s">
        <v>74</v>
      </c>
      <c r="E81" s="78">
        <v>0</v>
      </c>
      <c r="F81" s="78">
        <v>0</v>
      </c>
      <c r="G81" s="78">
        <v>0</v>
      </c>
      <c r="H81" s="62">
        <v>0</v>
      </c>
      <c r="I81" s="62">
        <v>1020000</v>
      </c>
      <c r="J81" s="63">
        <f t="shared" si="21"/>
        <v>1020000</v>
      </c>
      <c r="K81" s="11">
        <v>3077014</v>
      </c>
      <c r="L81" s="8">
        <v>0</v>
      </c>
      <c r="M81" s="7">
        <v>2752047.3196721305</v>
      </c>
      <c r="N81" s="6">
        <v>0</v>
      </c>
      <c r="O81" s="6" t="s">
        <v>143</v>
      </c>
      <c r="P81" s="6" t="s">
        <v>143</v>
      </c>
      <c r="Q81" s="6">
        <v>0</v>
      </c>
      <c r="R81" s="6">
        <v>0</v>
      </c>
      <c r="S81" s="6">
        <v>0</v>
      </c>
      <c r="T81" s="6">
        <v>0</v>
      </c>
      <c r="U81" s="6">
        <v>17365.72</v>
      </c>
      <c r="V81" s="6">
        <v>57113.948571428562</v>
      </c>
      <c r="W81" s="6">
        <v>5077</v>
      </c>
      <c r="X81" s="6">
        <v>0</v>
      </c>
      <c r="Y81" s="6">
        <v>0</v>
      </c>
      <c r="Z81" s="6">
        <v>0</v>
      </c>
      <c r="AA81" s="6">
        <v>0</v>
      </c>
      <c r="AB81" s="6">
        <v>0</v>
      </c>
      <c r="AC81" s="6">
        <v>24310</v>
      </c>
      <c r="AD81" s="6">
        <v>0</v>
      </c>
      <c r="AE81" s="64">
        <f t="shared" si="20"/>
        <v>2855913.9882435594</v>
      </c>
      <c r="AF81" s="11"/>
      <c r="AG81" s="64">
        <f t="shared" si="19"/>
        <v>3875913.9882435594</v>
      </c>
      <c r="AJ81" s="114"/>
    </row>
    <row r="82" spans="1:36" hidden="1" x14ac:dyDescent="0.5">
      <c r="A82" s="9" t="s">
        <v>75</v>
      </c>
      <c r="B82" s="60"/>
      <c r="C82" s="10">
        <v>3073505</v>
      </c>
      <c r="D82" s="9" t="s">
        <v>75</v>
      </c>
      <c r="E82" s="78">
        <v>1033599.0405563462</v>
      </c>
      <c r="F82" s="78">
        <v>-3866.1</v>
      </c>
      <c r="G82" s="78">
        <v>-5670</v>
      </c>
      <c r="H82" s="62">
        <v>1024062.9405563462</v>
      </c>
      <c r="I82" s="62">
        <v>0</v>
      </c>
      <c r="J82" s="63">
        <f t="shared" si="21"/>
        <v>1024062.9405563462</v>
      </c>
      <c r="K82" s="11">
        <v>3073505</v>
      </c>
      <c r="L82" s="8">
        <v>5322.3142076502791</v>
      </c>
      <c r="M82" s="7">
        <v>0</v>
      </c>
      <c r="N82" s="6">
        <v>0</v>
      </c>
      <c r="O82" s="6" t="s">
        <v>143</v>
      </c>
      <c r="P82" s="6" t="s">
        <v>143</v>
      </c>
      <c r="Q82" s="6">
        <v>0</v>
      </c>
      <c r="R82" s="6">
        <v>7408</v>
      </c>
      <c r="S82" s="6">
        <v>10372</v>
      </c>
      <c r="T82" s="6">
        <v>35179</v>
      </c>
      <c r="U82" s="6">
        <v>11792</v>
      </c>
      <c r="V82" s="6">
        <v>39040.114285714291</v>
      </c>
      <c r="W82" s="6">
        <v>0</v>
      </c>
      <c r="X82" s="6">
        <v>0</v>
      </c>
      <c r="Y82" s="6">
        <v>0</v>
      </c>
      <c r="Z82" s="6">
        <v>0</v>
      </c>
      <c r="AA82" s="6">
        <v>0</v>
      </c>
      <c r="AB82" s="6">
        <v>0</v>
      </c>
      <c r="AC82" s="6">
        <v>40920</v>
      </c>
      <c r="AD82" s="6">
        <v>0</v>
      </c>
      <c r="AE82" s="64">
        <f t="shared" si="20"/>
        <v>150033.42849336457</v>
      </c>
      <c r="AF82" s="11"/>
      <c r="AG82" s="64">
        <f t="shared" si="19"/>
        <v>1174096.3690497107</v>
      </c>
      <c r="AJ82" s="114"/>
    </row>
    <row r="83" spans="1:36" hidden="1" x14ac:dyDescent="0.5">
      <c r="A83" s="9" t="s">
        <v>76</v>
      </c>
      <c r="B83" s="60"/>
      <c r="C83" s="10">
        <v>3073506</v>
      </c>
      <c r="D83" s="9" t="s">
        <v>76</v>
      </c>
      <c r="E83" s="78">
        <v>2119292.3672441775</v>
      </c>
      <c r="F83" s="78">
        <v>-9444.33</v>
      </c>
      <c r="G83" s="78">
        <v>-13851</v>
      </c>
      <c r="H83" s="62">
        <v>2095997.0372441774</v>
      </c>
      <c r="I83" s="62">
        <v>0</v>
      </c>
      <c r="J83" s="63">
        <f t="shared" si="21"/>
        <v>2095997.0372441774</v>
      </c>
      <c r="K83" s="11">
        <v>3073506</v>
      </c>
      <c r="L83" s="8">
        <v>119155.26229508196</v>
      </c>
      <c r="M83" s="7">
        <v>0</v>
      </c>
      <c r="N83" s="6">
        <v>0</v>
      </c>
      <c r="O83" s="6" t="s">
        <v>143</v>
      </c>
      <c r="P83" s="6" t="s">
        <v>143</v>
      </c>
      <c r="Q83" s="6">
        <v>0</v>
      </c>
      <c r="R83" s="6">
        <v>8754</v>
      </c>
      <c r="S83" s="6">
        <v>12256</v>
      </c>
      <c r="T83" s="6">
        <v>77441</v>
      </c>
      <c r="U83" s="6">
        <v>28118</v>
      </c>
      <c r="V83" s="6">
        <v>93095.657142857162</v>
      </c>
      <c r="W83" s="6">
        <v>0</v>
      </c>
      <c r="X83" s="6">
        <v>0</v>
      </c>
      <c r="Y83" s="6">
        <v>0</v>
      </c>
      <c r="Z83" s="6">
        <v>0</v>
      </c>
      <c r="AA83" s="6">
        <v>0</v>
      </c>
      <c r="AB83" s="6">
        <v>0</v>
      </c>
      <c r="AC83" s="6">
        <v>77880</v>
      </c>
      <c r="AD83" s="6">
        <v>0</v>
      </c>
      <c r="AE83" s="64">
        <f t="shared" si="20"/>
        <v>416699.91943793913</v>
      </c>
      <c r="AF83" s="11"/>
      <c r="AG83" s="64">
        <f t="shared" si="19"/>
        <v>2512696.9566821167</v>
      </c>
      <c r="AJ83" s="114"/>
    </row>
    <row r="84" spans="1:36" hidden="1" x14ac:dyDescent="0.5">
      <c r="A84" s="9" t="s">
        <v>77</v>
      </c>
      <c r="B84" s="60"/>
      <c r="C84" s="10">
        <v>3073504</v>
      </c>
      <c r="D84" s="9" t="s">
        <v>77</v>
      </c>
      <c r="E84" s="78">
        <v>1678552.6300973895</v>
      </c>
      <c r="F84" s="78">
        <v>-7014.21</v>
      </c>
      <c r="G84" s="78">
        <v>-10287</v>
      </c>
      <c r="H84" s="62">
        <v>1661251.4200973895</v>
      </c>
      <c r="I84" s="62">
        <v>0</v>
      </c>
      <c r="J84" s="63">
        <f t="shared" si="21"/>
        <v>1661251.4200973895</v>
      </c>
      <c r="K84" s="11">
        <v>3073504</v>
      </c>
      <c r="L84" s="8">
        <v>36828.571038251364</v>
      </c>
      <c r="M84" s="7">
        <v>0</v>
      </c>
      <c r="N84" s="6">
        <v>0</v>
      </c>
      <c r="O84" s="6" t="s">
        <v>143</v>
      </c>
      <c r="P84" s="6" t="s">
        <v>143</v>
      </c>
      <c r="Q84" s="6">
        <v>0</v>
      </c>
      <c r="R84" s="6">
        <v>8050</v>
      </c>
      <c r="S84" s="6">
        <v>11270</v>
      </c>
      <c r="T84" s="6">
        <v>60106</v>
      </c>
      <c r="U84" s="6">
        <v>20241</v>
      </c>
      <c r="V84" s="6">
        <v>67016.228571428583</v>
      </c>
      <c r="W84" s="6">
        <v>0</v>
      </c>
      <c r="X84" s="6">
        <v>0</v>
      </c>
      <c r="Y84" s="6">
        <v>0</v>
      </c>
      <c r="Z84" s="6">
        <v>0</v>
      </c>
      <c r="AA84" s="6">
        <v>0</v>
      </c>
      <c r="AB84" s="6">
        <v>0</v>
      </c>
      <c r="AC84" s="6">
        <v>39600</v>
      </c>
      <c r="AD84" s="6">
        <v>0</v>
      </c>
      <c r="AE84" s="64">
        <f t="shared" si="20"/>
        <v>243111.79960967996</v>
      </c>
      <c r="AF84" s="11"/>
      <c r="AG84" s="64">
        <f t="shared" si="19"/>
        <v>1904363.2197070695</v>
      </c>
      <c r="AJ84" s="114"/>
    </row>
    <row r="85" spans="1:36" x14ac:dyDescent="0.5">
      <c r="A85" s="9" t="s">
        <v>78</v>
      </c>
      <c r="B85" s="60"/>
      <c r="C85" s="10">
        <v>3072058</v>
      </c>
      <c r="D85" s="9" t="s">
        <v>78</v>
      </c>
      <c r="E85" s="78">
        <v>2125848.2236816823</v>
      </c>
      <c r="F85" s="78">
        <v>-7290.36</v>
      </c>
      <c r="G85" s="78">
        <v>-10692</v>
      </c>
      <c r="H85" s="62">
        <v>2107865.8636816824</v>
      </c>
      <c r="I85" s="62">
        <v>150000</v>
      </c>
      <c r="J85" s="63">
        <f t="shared" si="21"/>
        <v>2257865.8636816824</v>
      </c>
      <c r="K85" s="11">
        <v>3072058</v>
      </c>
      <c r="L85" s="8">
        <v>109933.45355191256</v>
      </c>
      <c r="M85" s="7">
        <v>0</v>
      </c>
      <c r="N85" s="6">
        <v>130046.82786885246</v>
      </c>
      <c r="O85" s="6" t="s">
        <v>143</v>
      </c>
      <c r="P85" s="6" t="s">
        <v>143</v>
      </c>
      <c r="Q85" s="6">
        <v>0</v>
      </c>
      <c r="R85" s="6">
        <v>8100</v>
      </c>
      <c r="S85" s="6">
        <v>11340</v>
      </c>
      <c r="T85" s="6">
        <v>53660</v>
      </c>
      <c r="U85" s="6">
        <v>21625</v>
      </c>
      <c r="V85" s="6">
        <v>71599.885714285731</v>
      </c>
      <c r="W85" s="6">
        <v>0</v>
      </c>
      <c r="X85" s="6">
        <v>0</v>
      </c>
      <c r="Y85" s="6">
        <v>0</v>
      </c>
      <c r="Z85" s="6">
        <v>0</v>
      </c>
      <c r="AA85" s="6">
        <v>0</v>
      </c>
      <c r="AB85" s="6">
        <v>0</v>
      </c>
      <c r="AC85" s="6">
        <v>210820</v>
      </c>
      <c r="AD85" s="6">
        <v>2640</v>
      </c>
      <c r="AE85" s="64">
        <f t="shared" si="20"/>
        <v>619765.16713505075</v>
      </c>
      <c r="AF85" s="11"/>
      <c r="AG85" s="64">
        <f t="shared" si="19"/>
        <v>2877631.0308167329</v>
      </c>
      <c r="AJ85" s="114"/>
    </row>
    <row r="86" spans="1:36" hidden="1" x14ac:dyDescent="0.5">
      <c r="A86" s="9" t="s">
        <v>79</v>
      </c>
      <c r="B86" s="60"/>
      <c r="C86" s="10">
        <v>3073507</v>
      </c>
      <c r="D86" s="9" t="s">
        <v>79</v>
      </c>
      <c r="E86" s="78">
        <v>2539406.1975873052</v>
      </c>
      <c r="F86" s="78">
        <v>-11211.69</v>
      </c>
      <c r="G86" s="78">
        <v>-16443</v>
      </c>
      <c r="H86" s="62">
        <v>2511751.5075873053</v>
      </c>
      <c r="I86" s="62">
        <v>0</v>
      </c>
      <c r="J86" s="63">
        <f t="shared" si="21"/>
        <v>2511751.5075873053</v>
      </c>
      <c r="K86" s="11">
        <v>3073507</v>
      </c>
      <c r="L86" s="8">
        <v>84387.49453551913</v>
      </c>
      <c r="M86" s="7">
        <v>0</v>
      </c>
      <c r="N86" s="6">
        <v>0</v>
      </c>
      <c r="O86" s="6" t="s">
        <v>143</v>
      </c>
      <c r="P86" s="6" t="s">
        <v>143</v>
      </c>
      <c r="Q86" s="6">
        <v>0</v>
      </c>
      <c r="R86" s="6">
        <v>8871</v>
      </c>
      <c r="S86" s="6">
        <v>12419</v>
      </c>
      <c r="T86" s="6">
        <v>110379</v>
      </c>
      <c r="U86" s="6">
        <v>30887</v>
      </c>
      <c r="V86" s="6">
        <v>102262.97142857144</v>
      </c>
      <c r="W86" s="6">
        <v>0</v>
      </c>
      <c r="X86" s="6">
        <v>0</v>
      </c>
      <c r="Y86" s="6">
        <v>0</v>
      </c>
      <c r="Z86" s="6">
        <v>0</v>
      </c>
      <c r="AA86" s="6">
        <v>0</v>
      </c>
      <c r="AB86" s="6">
        <v>0</v>
      </c>
      <c r="AC86" s="6">
        <v>52800</v>
      </c>
      <c r="AD86" s="6">
        <v>440</v>
      </c>
      <c r="AE86" s="64">
        <f t="shared" si="20"/>
        <v>402446.46596409054</v>
      </c>
      <c r="AF86" s="11"/>
      <c r="AG86" s="64">
        <f t="shared" si="19"/>
        <v>2914197.9735513958</v>
      </c>
      <c r="AJ86" s="114"/>
    </row>
    <row r="87" spans="1:36" hidden="1" x14ac:dyDescent="0.5">
      <c r="A87" s="9" t="s">
        <v>80</v>
      </c>
      <c r="B87" s="60"/>
      <c r="C87" s="10">
        <v>3072059</v>
      </c>
      <c r="D87" s="9" t="s">
        <v>80</v>
      </c>
      <c r="E87" s="78">
        <v>2042609.5289672804</v>
      </c>
      <c r="F87" s="78">
        <v>-8468.6</v>
      </c>
      <c r="G87" s="78">
        <v>-12420</v>
      </c>
      <c r="H87" s="62">
        <v>2021720.9289672803</v>
      </c>
      <c r="I87" s="62">
        <v>0</v>
      </c>
      <c r="J87" s="63">
        <f t="shared" si="21"/>
        <v>2021720.9289672803</v>
      </c>
      <c r="K87" s="11">
        <v>3072059</v>
      </c>
      <c r="L87" s="8">
        <v>143242.51912568315</v>
      </c>
      <c r="M87" s="7">
        <v>0</v>
      </c>
      <c r="N87" s="6">
        <v>0</v>
      </c>
      <c r="O87" s="6" t="s">
        <v>143</v>
      </c>
      <c r="P87" s="6" t="s">
        <v>143</v>
      </c>
      <c r="Q87" s="6">
        <v>0</v>
      </c>
      <c r="R87" s="6">
        <v>8242</v>
      </c>
      <c r="S87" s="6">
        <v>11538</v>
      </c>
      <c r="T87" s="6">
        <v>82994</v>
      </c>
      <c r="U87" s="6">
        <v>24442</v>
      </c>
      <c r="V87" s="6">
        <v>80925.257142857154</v>
      </c>
      <c r="W87" s="6">
        <v>0</v>
      </c>
      <c r="X87" s="6">
        <v>0</v>
      </c>
      <c r="Y87" s="6">
        <v>0</v>
      </c>
      <c r="Z87" s="6">
        <v>0</v>
      </c>
      <c r="AA87" s="6">
        <v>0</v>
      </c>
      <c r="AB87" s="6">
        <v>0</v>
      </c>
      <c r="AC87" s="6">
        <v>126980</v>
      </c>
      <c r="AD87" s="6">
        <v>8800</v>
      </c>
      <c r="AE87" s="64">
        <f t="shared" si="20"/>
        <v>487163.7762685403</v>
      </c>
      <c r="AF87" s="11"/>
      <c r="AG87" s="64">
        <f t="shared" si="19"/>
        <v>2508884.7052358207</v>
      </c>
      <c r="AJ87" s="114"/>
    </row>
    <row r="88" spans="1:36" hidden="1" x14ac:dyDescent="0.5">
      <c r="A88" s="9" t="s">
        <v>81</v>
      </c>
      <c r="B88" s="60"/>
      <c r="C88" s="10">
        <v>3072003</v>
      </c>
      <c r="D88" s="9" t="s">
        <v>81</v>
      </c>
      <c r="E88" s="78">
        <v>928191.61123072426</v>
      </c>
      <c r="F88" s="78">
        <v>0</v>
      </c>
      <c r="G88" s="78">
        <v>0</v>
      </c>
      <c r="H88" s="62">
        <v>928191.61123072426</v>
      </c>
      <c r="I88" s="62">
        <v>0</v>
      </c>
      <c r="J88" s="63">
        <f t="shared" si="21"/>
        <v>928191.61123072426</v>
      </c>
      <c r="K88" s="11">
        <v>3072003</v>
      </c>
      <c r="L88" s="8">
        <v>26914</v>
      </c>
      <c r="M88" s="7">
        <v>0</v>
      </c>
      <c r="N88" s="6">
        <v>0</v>
      </c>
      <c r="O88" s="6" t="s">
        <v>143</v>
      </c>
      <c r="P88" s="6" t="s">
        <v>143</v>
      </c>
      <c r="Q88" s="6">
        <v>0</v>
      </c>
      <c r="R88" s="6">
        <v>0</v>
      </c>
      <c r="S88" s="6">
        <v>0</v>
      </c>
      <c r="T88" s="6">
        <v>0</v>
      </c>
      <c r="U88" s="6">
        <v>6826</v>
      </c>
      <c r="V88" s="6">
        <v>0</v>
      </c>
      <c r="W88" s="6">
        <v>0</v>
      </c>
      <c r="X88" s="6">
        <v>0</v>
      </c>
      <c r="Y88" s="6">
        <v>0</v>
      </c>
      <c r="Z88" s="6">
        <v>0</v>
      </c>
      <c r="AA88" s="6">
        <v>0</v>
      </c>
      <c r="AB88" s="6">
        <v>0</v>
      </c>
      <c r="AC88" s="6">
        <v>0</v>
      </c>
      <c r="AD88" s="6">
        <v>0</v>
      </c>
      <c r="AE88" s="64">
        <f t="shared" si="20"/>
        <v>33740</v>
      </c>
      <c r="AF88" s="11"/>
      <c r="AG88" s="64">
        <f>+AE88</f>
        <v>33740</v>
      </c>
      <c r="AJ88" s="114"/>
    </row>
    <row r="89" spans="1:36" hidden="1" x14ac:dyDescent="0.5">
      <c r="A89" s="9" t="s">
        <v>82</v>
      </c>
      <c r="B89" s="60"/>
      <c r="C89" s="10">
        <v>3073508</v>
      </c>
      <c r="D89" s="9" t="s">
        <v>82</v>
      </c>
      <c r="E89" s="78">
        <v>2491659.1576500591</v>
      </c>
      <c r="F89" s="78">
        <v>-10493.7</v>
      </c>
      <c r="G89" s="78">
        <v>-15390</v>
      </c>
      <c r="H89" s="62">
        <v>2465775.4576500589</v>
      </c>
      <c r="I89" s="62">
        <v>0</v>
      </c>
      <c r="J89" s="63">
        <f t="shared" si="21"/>
        <v>2465775.4576500589</v>
      </c>
      <c r="K89" s="11">
        <v>3073508</v>
      </c>
      <c r="L89" s="8">
        <v>77234.322404371575</v>
      </c>
      <c r="M89" s="7">
        <v>0</v>
      </c>
      <c r="N89" s="6">
        <v>0</v>
      </c>
      <c r="O89" s="6" t="s">
        <v>143</v>
      </c>
      <c r="P89" s="6" t="s">
        <v>143</v>
      </c>
      <c r="Q89" s="6">
        <v>0</v>
      </c>
      <c r="R89" s="6">
        <v>8737</v>
      </c>
      <c r="S89" s="6">
        <v>12233</v>
      </c>
      <c r="T89" s="6">
        <v>99837</v>
      </c>
      <c r="U89" s="6">
        <v>29645</v>
      </c>
      <c r="V89" s="6">
        <v>98153.485714285722</v>
      </c>
      <c r="W89" s="6">
        <v>0</v>
      </c>
      <c r="X89" s="6">
        <v>0</v>
      </c>
      <c r="Y89" s="6">
        <v>0</v>
      </c>
      <c r="Z89" s="6">
        <v>0</v>
      </c>
      <c r="AA89" s="6">
        <v>0</v>
      </c>
      <c r="AB89" s="6">
        <v>0</v>
      </c>
      <c r="AC89" s="6">
        <v>84140</v>
      </c>
      <c r="AD89" s="6">
        <v>440</v>
      </c>
      <c r="AE89" s="64">
        <f t="shared" si="20"/>
        <v>410419.80811865733</v>
      </c>
      <c r="AF89" s="11"/>
      <c r="AG89" s="64">
        <f t="shared" ref="AG89:AG94" si="22">SUM(J89,AE89)</f>
        <v>2876195.2657687161</v>
      </c>
      <c r="AJ89" s="114"/>
    </row>
    <row r="90" spans="1:36" hidden="1" x14ac:dyDescent="0.5">
      <c r="A90" s="9" t="s">
        <v>83</v>
      </c>
      <c r="B90" s="60"/>
      <c r="C90" s="10">
        <v>3073509</v>
      </c>
      <c r="D90" s="9" t="s">
        <v>83</v>
      </c>
      <c r="E90" s="78">
        <v>1928012.7583262867</v>
      </c>
      <c r="F90" s="78">
        <v>-7603.33</v>
      </c>
      <c r="G90" s="78">
        <v>-11151</v>
      </c>
      <c r="H90" s="62">
        <v>1909258.4283262866</v>
      </c>
      <c r="I90" s="62">
        <v>0</v>
      </c>
      <c r="J90" s="63">
        <f t="shared" si="21"/>
        <v>1909258.4283262866</v>
      </c>
      <c r="K90" s="11">
        <v>3073509</v>
      </c>
      <c r="L90" s="8">
        <v>125247.95081967217</v>
      </c>
      <c r="M90" s="7">
        <v>0</v>
      </c>
      <c r="N90" s="6">
        <v>0</v>
      </c>
      <c r="O90" s="6" t="s">
        <v>143</v>
      </c>
      <c r="P90" s="6" t="s">
        <v>143</v>
      </c>
      <c r="Q90" s="6">
        <v>0</v>
      </c>
      <c r="R90" s="6">
        <v>8154</v>
      </c>
      <c r="S90" s="6">
        <v>11416</v>
      </c>
      <c r="T90" s="6">
        <v>57102</v>
      </c>
      <c r="U90" s="6">
        <v>21530</v>
      </c>
      <c r="V90" s="6">
        <v>71283.771428571432</v>
      </c>
      <c r="W90" s="6">
        <v>0</v>
      </c>
      <c r="X90" s="6">
        <v>0</v>
      </c>
      <c r="Y90" s="6">
        <v>0</v>
      </c>
      <c r="Z90" s="6">
        <v>0</v>
      </c>
      <c r="AA90" s="6">
        <v>0</v>
      </c>
      <c r="AB90" s="6">
        <v>0</v>
      </c>
      <c r="AC90" s="6">
        <v>105900</v>
      </c>
      <c r="AD90" s="6">
        <v>6600</v>
      </c>
      <c r="AE90" s="64">
        <f t="shared" si="20"/>
        <v>407233.72224824363</v>
      </c>
      <c r="AF90" s="11"/>
      <c r="AG90" s="64">
        <f t="shared" si="22"/>
        <v>2316492.1505745305</v>
      </c>
      <c r="AJ90" s="114"/>
    </row>
    <row r="91" spans="1:36" hidden="1" x14ac:dyDescent="0.5">
      <c r="A91" s="9" t="s">
        <v>84</v>
      </c>
      <c r="B91" s="60"/>
      <c r="C91" s="10">
        <v>3072177</v>
      </c>
      <c r="D91" s="9" t="s">
        <v>84</v>
      </c>
      <c r="E91" s="78">
        <v>1743571.4048704808</v>
      </c>
      <c r="F91" s="78">
        <v>-6793.29</v>
      </c>
      <c r="G91" s="78">
        <v>-9963</v>
      </c>
      <c r="H91" s="62">
        <v>1726815.1148704807</v>
      </c>
      <c r="I91" s="62">
        <v>0</v>
      </c>
      <c r="J91" s="63">
        <f t="shared" si="21"/>
        <v>1726815.1148704807</v>
      </c>
      <c r="K91" s="11">
        <v>3072177</v>
      </c>
      <c r="L91" s="8">
        <v>35548.428961748628</v>
      </c>
      <c r="M91" s="7">
        <v>0</v>
      </c>
      <c r="N91" s="6">
        <v>0</v>
      </c>
      <c r="O91" s="6" t="s">
        <v>143</v>
      </c>
      <c r="P91" s="6" t="s">
        <v>143</v>
      </c>
      <c r="Q91" s="6">
        <v>0</v>
      </c>
      <c r="R91" s="6">
        <v>8233</v>
      </c>
      <c r="S91" s="6">
        <v>11527</v>
      </c>
      <c r="T91" s="6">
        <v>49017</v>
      </c>
      <c r="U91" s="6">
        <v>22103</v>
      </c>
      <c r="V91" s="6">
        <v>73180.457142857151</v>
      </c>
      <c r="W91" s="6">
        <v>0</v>
      </c>
      <c r="X91" s="6">
        <v>0</v>
      </c>
      <c r="Y91" s="6">
        <v>0</v>
      </c>
      <c r="Z91" s="6">
        <v>0</v>
      </c>
      <c r="AA91" s="6">
        <v>0</v>
      </c>
      <c r="AB91" s="6">
        <v>0</v>
      </c>
      <c r="AC91" s="6">
        <v>165940</v>
      </c>
      <c r="AD91" s="6">
        <v>0</v>
      </c>
      <c r="AE91" s="64">
        <f t="shared" si="20"/>
        <v>365548.8861046058</v>
      </c>
      <c r="AF91" s="11"/>
      <c r="AG91" s="64">
        <f t="shared" si="22"/>
        <v>2092364.0009750866</v>
      </c>
      <c r="AJ91" s="114"/>
    </row>
    <row r="92" spans="1:36" hidden="1" x14ac:dyDescent="0.5">
      <c r="A92" s="9" t="s">
        <v>85</v>
      </c>
      <c r="B92" s="60"/>
      <c r="C92" s="10">
        <v>3071103</v>
      </c>
      <c r="D92" s="9" t="s">
        <v>85</v>
      </c>
      <c r="E92" s="78">
        <v>0</v>
      </c>
      <c r="F92" s="78">
        <v>0</v>
      </c>
      <c r="G92" s="78">
        <v>0</v>
      </c>
      <c r="H92" s="62">
        <v>0</v>
      </c>
      <c r="I92" s="62">
        <v>0</v>
      </c>
      <c r="J92" s="63">
        <f t="shared" si="21"/>
        <v>0</v>
      </c>
      <c r="K92" s="11">
        <v>3071103</v>
      </c>
      <c r="L92" s="8">
        <v>0</v>
      </c>
      <c r="M92" s="7">
        <v>0</v>
      </c>
      <c r="N92" s="6">
        <v>0</v>
      </c>
      <c r="O92" s="6" t="s">
        <v>143</v>
      </c>
      <c r="P92" s="6" t="s">
        <v>143</v>
      </c>
      <c r="Q92" s="6">
        <v>0</v>
      </c>
      <c r="R92" s="6">
        <v>0</v>
      </c>
      <c r="S92" s="6">
        <v>0</v>
      </c>
      <c r="T92" s="6">
        <v>0</v>
      </c>
      <c r="U92" s="6">
        <v>25233.34935521688</v>
      </c>
      <c r="V92" s="6">
        <v>103843.54285714285</v>
      </c>
      <c r="W92" s="6">
        <v>0</v>
      </c>
      <c r="X92" s="6">
        <v>0</v>
      </c>
      <c r="Y92" s="6">
        <v>0</v>
      </c>
      <c r="Z92" s="6">
        <v>0</v>
      </c>
      <c r="AA92" s="6">
        <v>0</v>
      </c>
      <c r="AB92" s="6">
        <v>0</v>
      </c>
      <c r="AC92" s="6">
        <v>0</v>
      </c>
      <c r="AD92" s="6">
        <v>3080</v>
      </c>
      <c r="AE92" s="64">
        <f t="shared" si="20"/>
        <v>132156.89221235973</v>
      </c>
      <c r="AF92" s="11"/>
      <c r="AG92" s="64">
        <f t="shared" si="22"/>
        <v>132156.89221235973</v>
      </c>
      <c r="AJ92" s="114"/>
    </row>
    <row r="93" spans="1:36" hidden="1" x14ac:dyDescent="0.5">
      <c r="A93" s="9" t="s">
        <v>86</v>
      </c>
      <c r="B93" s="60"/>
      <c r="C93" s="10">
        <v>3072181</v>
      </c>
      <c r="D93" s="9" t="s">
        <v>86</v>
      </c>
      <c r="E93" s="78">
        <v>1881720.3966034504</v>
      </c>
      <c r="F93" s="78">
        <v>-6848.52</v>
      </c>
      <c r="G93" s="78">
        <v>-10044</v>
      </c>
      <c r="H93" s="62">
        <v>1864827.8766034504</v>
      </c>
      <c r="I93" s="62">
        <v>0</v>
      </c>
      <c r="J93" s="63">
        <f t="shared" si="21"/>
        <v>1864827.8766034504</v>
      </c>
      <c r="K93" s="11">
        <v>3072181</v>
      </c>
      <c r="L93" s="8">
        <v>89796.349726775938</v>
      </c>
      <c r="M93" s="7">
        <v>0</v>
      </c>
      <c r="N93" s="6">
        <v>0</v>
      </c>
      <c r="O93" s="6" t="s">
        <v>143</v>
      </c>
      <c r="P93" s="6" t="s">
        <v>143</v>
      </c>
      <c r="Q93" s="6">
        <v>0</v>
      </c>
      <c r="R93" s="6">
        <v>8017</v>
      </c>
      <c r="S93" s="6">
        <v>11223</v>
      </c>
      <c r="T93" s="6">
        <v>43828</v>
      </c>
      <c r="U93" s="6">
        <v>19382</v>
      </c>
      <c r="V93" s="6">
        <v>64171.200000000012</v>
      </c>
      <c r="W93" s="6">
        <v>0</v>
      </c>
      <c r="X93" s="6">
        <v>0</v>
      </c>
      <c r="Y93" s="6">
        <v>0</v>
      </c>
      <c r="Z93" s="6">
        <v>0</v>
      </c>
      <c r="AA93" s="6">
        <v>0</v>
      </c>
      <c r="AB93" s="6">
        <v>0</v>
      </c>
      <c r="AC93" s="6">
        <v>194040</v>
      </c>
      <c r="AD93" s="6">
        <v>0</v>
      </c>
      <c r="AE93" s="64">
        <f t="shared" si="20"/>
        <v>430457.54972677596</v>
      </c>
      <c r="AF93" s="11"/>
      <c r="AG93" s="64">
        <f t="shared" si="22"/>
        <v>2295285.4263302265</v>
      </c>
      <c r="AJ93" s="114"/>
    </row>
    <row r="94" spans="1:36" hidden="1" x14ac:dyDescent="0.5">
      <c r="A94" s="9" t="s">
        <v>87</v>
      </c>
      <c r="B94" s="60"/>
      <c r="C94" s="10">
        <v>3072183</v>
      </c>
      <c r="D94" s="9" t="s">
        <v>87</v>
      </c>
      <c r="E94" s="78">
        <v>1990143.0707667714</v>
      </c>
      <c r="F94" s="78">
        <v>-7603.33</v>
      </c>
      <c r="G94" s="78">
        <v>-11151</v>
      </c>
      <c r="H94" s="62">
        <v>1971388.7407667714</v>
      </c>
      <c r="I94" s="62">
        <v>0</v>
      </c>
      <c r="J94" s="63">
        <f t="shared" si="21"/>
        <v>1971388.7407667714</v>
      </c>
      <c r="K94" s="11">
        <v>3072183</v>
      </c>
      <c r="L94" s="8">
        <v>46719.114754098358</v>
      </c>
      <c r="M94" s="7">
        <v>0</v>
      </c>
      <c r="N94" s="6">
        <v>0</v>
      </c>
      <c r="O94" s="6" t="s">
        <v>143</v>
      </c>
      <c r="P94" s="6" t="s">
        <v>143</v>
      </c>
      <c r="Q94" s="6">
        <v>0</v>
      </c>
      <c r="R94" s="6">
        <v>8142</v>
      </c>
      <c r="S94" s="6">
        <v>11398</v>
      </c>
      <c r="T94" s="6">
        <v>46760</v>
      </c>
      <c r="U94" s="6">
        <v>21625</v>
      </c>
      <c r="V94" s="6">
        <v>71599.885714285731</v>
      </c>
      <c r="W94" s="6">
        <v>0</v>
      </c>
      <c r="X94" s="6">
        <v>0</v>
      </c>
      <c r="Y94" s="6">
        <v>0</v>
      </c>
      <c r="Z94" s="6">
        <v>0</v>
      </c>
      <c r="AA94" s="6">
        <v>0</v>
      </c>
      <c r="AB94" s="6">
        <v>0</v>
      </c>
      <c r="AC94" s="6">
        <v>151800</v>
      </c>
      <c r="AD94" s="6">
        <v>3520</v>
      </c>
      <c r="AE94" s="64">
        <f t="shared" si="20"/>
        <v>361564.00046838407</v>
      </c>
      <c r="AF94" s="11"/>
      <c r="AG94" s="64">
        <f t="shared" si="22"/>
        <v>2332952.7412351556</v>
      </c>
      <c r="AJ94" s="114"/>
    </row>
    <row r="95" spans="1:36" x14ac:dyDescent="0.5">
      <c r="A95" s="9" t="s">
        <v>88</v>
      </c>
      <c r="B95" s="60"/>
      <c r="C95" s="10">
        <v>3074602</v>
      </c>
      <c r="D95" s="9" t="s">
        <v>88</v>
      </c>
      <c r="E95" s="78">
        <v>5582975.6092906818</v>
      </c>
      <c r="F95" s="78">
        <v>0</v>
      </c>
      <c r="G95" s="78">
        <v>0</v>
      </c>
      <c r="H95" s="62">
        <v>5582975.6092906818</v>
      </c>
      <c r="I95" s="62">
        <v>86000</v>
      </c>
      <c r="J95" s="63">
        <f t="shared" si="21"/>
        <v>5668975.6092906818</v>
      </c>
      <c r="K95" s="11">
        <v>3074602</v>
      </c>
      <c r="L95" s="8">
        <v>218387.89344262297</v>
      </c>
      <c r="M95" s="7">
        <v>0</v>
      </c>
      <c r="N95" s="6">
        <v>63752.382513661192</v>
      </c>
      <c r="O95" s="6" t="s">
        <v>143</v>
      </c>
      <c r="P95" s="6" t="s">
        <v>143</v>
      </c>
      <c r="Q95" s="6">
        <v>0</v>
      </c>
      <c r="R95" s="6">
        <v>0</v>
      </c>
      <c r="S95" s="6">
        <v>0</v>
      </c>
      <c r="T95" s="6">
        <v>0</v>
      </c>
      <c r="U95" s="6">
        <v>103746</v>
      </c>
      <c r="V95" s="6">
        <v>0</v>
      </c>
      <c r="W95" s="6">
        <v>0</v>
      </c>
      <c r="X95" s="6">
        <v>0</v>
      </c>
      <c r="Y95" s="6">
        <v>0</v>
      </c>
      <c r="Z95" s="6">
        <v>0</v>
      </c>
      <c r="AA95" s="6">
        <v>0</v>
      </c>
      <c r="AB95" s="6">
        <v>0</v>
      </c>
      <c r="AC95" s="6">
        <v>0</v>
      </c>
      <c r="AD95" s="6">
        <v>0</v>
      </c>
      <c r="AE95" s="64">
        <f t="shared" si="20"/>
        <v>385886.27595628414</v>
      </c>
      <c r="AF95" s="11"/>
      <c r="AG95" s="64">
        <f>+AE95</f>
        <v>385886.27595628414</v>
      </c>
      <c r="AJ95" s="114"/>
    </row>
    <row r="96" spans="1:36" hidden="1" x14ac:dyDescent="0.5">
      <c r="A96" s="9" t="s">
        <v>89</v>
      </c>
      <c r="B96" s="60"/>
      <c r="C96" s="10">
        <v>3072186</v>
      </c>
      <c r="D96" s="9" t="s">
        <v>89</v>
      </c>
      <c r="E96" s="78">
        <v>1963511.8013931417</v>
      </c>
      <c r="F96" s="78">
        <v>-7640.15</v>
      </c>
      <c r="G96" s="78">
        <v>-11205</v>
      </c>
      <c r="H96" s="62">
        <v>1944666.6513931418</v>
      </c>
      <c r="I96" s="62">
        <v>0</v>
      </c>
      <c r="J96" s="63">
        <f t="shared" si="21"/>
        <v>1944666.6513931418</v>
      </c>
      <c r="K96" s="11">
        <v>3072186</v>
      </c>
      <c r="L96" s="8">
        <v>28038.581967213118</v>
      </c>
      <c r="M96" s="7">
        <v>0</v>
      </c>
      <c r="N96" s="6">
        <v>0</v>
      </c>
      <c r="O96" s="6" t="s">
        <v>143</v>
      </c>
      <c r="P96" s="6" t="s">
        <v>143</v>
      </c>
      <c r="Q96" s="6">
        <v>0</v>
      </c>
      <c r="R96" s="6">
        <v>8150</v>
      </c>
      <c r="S96" s="6">
        <v>11410</v>
      </c>
      <c r="T96" s="6">
        <v>68045</v>
      </c>
      <c r="U96" s="6">
        <v>22007</v>
      </c>
      <c r="V96" s="6">
        <v>72864.342857142867</v>
      </c>
      <c r="W96" s="6">
        <v>0</v>
      </c>
      <c r="X96" s="6">
        <v>0</v>
      </c>
      <c r="Y96" s="6">
        <v>0</v>
      </c>
      <c r="Z96" s="6">
        <v>0</v>
      </c>
      <c r="AA96" s="6">
        <v>0</v>
      </c>
      <c r="AB96" s="6">
        <v>0</v>
      </c>
      <c r="AC96" s="6">
        <v>117440</v>
      </c>
      <c r="AD96" s="6">
        <v>3960</v>
      </c>
      <c r="AE96" s="64">
        <f t="shared" si="20"/>
        <v>331914.92482435599</v>
      </c>
      <c r="AF96" s="11"/>
      <c r="AG96" s="64">
        <f>SUM(J96,AE96)</f>
        <v>2276581.5762174977</v>
      </c>
      <c r="AJ96" s="114"/>
    </row>
    <row r="97" spans="1:36" hidden="1" x14ac:dyDescent="0.5">
      <c r="A97" s="9" t="s">
        <v>90</v>
      </c>
      <c r="B97" s="60"/>
      <c r="C97" s="10">
        <v>3072178</v>
      </c>
      <c r="D97" s="9" t="s">
        <v>90</v>
      </c>
      <c r="E97" s="78">
        <v>1118037.5015418504</v>
      </c>
      <c r="F97" s="78">
        <v>-3700.41</v>
      </c>
      <c r="G97" s="78">
        <v>-5427</v>
      </c>
      <c r="H97" s="62">
        <v>1108910.0915418505</v>
      </c>
      <c r="I97" s="62">
        <v>0</v>
      </c>
      <c r="J97" s="63">
        <f t="shared" si="21"/>
        <v>1108910.0915418505</v>
      </c>
      <c r="K97" s="11">
        <v>3072178</v>
      </c>
      <c r="L97" s="8">
        <v>38100.56284153006</v>
      </c>
      <c r="M97" s="7">
        <v>0</v>
      </c>
      <c r="N97" s="6">
        <v>0</v>
      </c>
      <c r="O97" s="6" t="s">
        <v>143</v>
      </c>
      <c r="P97" s="6" t="s">
        <v>143</v>
      </c>
      <c r="Q97" s="6">
        <v>0</v>
      </c>
      <c r="R97" s="6">
        <v>7412</v>
      </c>
      <c r="S97" s="6">
        <v>10378</v>
      </c>
      <c r="T97" s="6">
        <v>33977</v>
      </c>
      <c r="U97" s="6">
        <v>10741</v>
      </c>
      <c r="V97" s="6">
        <v>35562.857142857145</v>
      </c>
      <c r="W97" s="6">
        <v>0</v>
      </c>
      <c r="X97" s="6">
        <v>0</v>
      </c>
      <c r="Y97" s="6">
        <v>0</v>
      </c>
      <c r="Z97" s="6">
        <v>0</v>
      </c>
      <c r="AA97" s="6">
        <v>0</v>
      </c>
      <c r="AB97" s="6">
        <v>0</v>
      </c>
      <c r="AC97" s="6">
        <v>150480</v>
      </c>
      <c r="AD97" s="6">
        <v>3080</v>
      </c>
      <c r="AE97" s="64">
        <f t="shared" si="20"/>
        <v>289731.41998438723</v>
      </c>
      <c r="AF97" s="11"/>
      <c r="AG97" s="64">
        <f>SUM(J97,AE97)</f>
        <v>1398641.5115262377</v>
      </c>
      <c r="AJ97" s="114"/>
    </row>
    <row r="98" spans="1:36" hidden="1" x14ac:dyDescent="0.5">
      <c r="A98" s="9" t="s">
        <v>91</v>
      </c>
      <c r="B98" s="60"/>
      <c r="C98" s="10">
        <v>3074020</v>
      </c>
      <c r="D98" s="9" t="s">
        <v>91</v>
      </c>
      <c r="E98" s="78">
        <v>7778925.259636254</v>
      </c>
      <c r="F98" s="78">
        <v>-11727.36</v>
      </c>
      <c r="G98" s="78">
        <v>-31104</v>
      </c>
      <c r="H98" s="62">
        <v>7736093.8996362537</v>
      </c>
      <c r="I98" s="62">
        <v>0</v>
      </c>
      <c r="J98" s="63">
        <f t="shared" si="21"/>
        <v>7736093.8996362537</v>
      </c>
      <c r="K98" s="11">
        <v>3074020</v>
      </c>
      <c r="L98" s="8">
        <v>22493.177595628415</v>
      </c>
      <c r="M98" s="7">
        <v>0</v>
      </c>
      <c r="N98" s="6">
        <v>0</v>
      </c>
      <c r="O98" s="6" t="s">
        <v>143</v>
      </c>
      <c r="P98" s="6" t="s">
        <v>143</v>
      </c>
      <c r="Q98" s="192">
        <v>0</v>
      </c>
      <c r="R98" s="6">
        <v>0</v>
      </c>
      <c r="S98" s="6">
        <v>0</v>
      </c>
      <c r="T98" s="6">
        <v>0</v>
      </c>
      <c r="U98" s="6">
        <v>89426</v>
      </c>
      <c r="V98" s="6">
        <v>294628.10025447898</v>
      </c>
      <c r="W98" s="6">
        <v>29438</v>
      </c>
      <c r="X98" s="6">
        <v>1140443</v>
      </c>
      <c r="Y98" s="6">
        <v>0</v>
      </c>
      <c r="Z98" s="6">
        <v>30821</v>
      </c>
      <c r="AA98" s="6">
        <v>10800</v>
      </c>
      <c r="AB98" s="6">
        <v>14400</v>
      </c>
      <c r="AC98" s="6">
        <v>271150</v>
      </c>
      <c r="AD98" s="6">
        <v>20240</v>
      </c>
      <c r="AE98" s="64">
        <f t="shared" si="20"/>
        <v>1923839.2778501073</v>
      </c>
      <c r="AF98" s="11"/>
      <c r="AG98" s="64">
        <f>SUM(J98,AE98)</f>
        <v>9659933.1774863601</v>
      </c>
      <c r="AJ98" s="114"/>
    </row>
    <row r="99" spans="1:36" x14ac:dyDescent="0.5">
      <c r="A99" s="9" t="s">
        <v>92</v>
      </c>
      <c r="B99" s="60"/>
      <c r="C99" s="10">
        <v>3072071</v>
      </c>
      <c r="D99" s="9" t="s">
        <v>92</v>
      </c>
      <c r="E99" s="78">
        <v>2952575.8574130498</v>
      </c>
      <c r="F99" s="78">
        <v>-11487.84</v>
      </c>
      <c r="G99" s="78">
        <v>-16848</v>
      </c>
      <c r="H99" s="62">
        <v>2924240.0174130499</v>
      </c>
      <c r="I99" s="62">
        <v>118500</v>
      </c>
      <c r="J99" s="63">
        <f t="shared" si="21"/>
        <v>3042740.0174130499</v>
      </c>
      <c r="K99" s="11">
        <v>3072071</v>
      </c>
      <c r="L99" s="8">
        <v>128451.00546448088</v>
      </c>
      <c r="M99" s="7">
        <v>0</v>
      </c>
      <c r="N99" s="6">
        <v>205409.45901639346</v>
      </c>
      <c r="O99" s="6" t="s">
        <v>143</v>
      </c>
      <c r="P99" s="6" t="s">
        <v>143</v>
      </c>
      <c r="Q99" s="6">
        <v>0</v>
      </c>
      <c r="R99" s="6">
        <v>8821</v>
      </c>
      <c r="S99" s="6">
        <v>12349</v>
      </c>
      <c r="T99" s="6">
        <v>69119</v>
      </c>
      <c r="U99" s="6">
        <v>31412</v>
      </c>
      <c r="V99" s="6">
        <v>104001.60000000002</v>
      </c>
      <c r="W99" s="6">
        <v>0</v>
      </c>
      <c r="X99" s="6">
        <v>0</v>
      </c>
      <c r="Y99" s="6">
        <v>0</v>
      </c>
      <c r="Z99" s="6">
        <v>0</v>
      </c>
      <c r="AA99" s="6">
        <v>0</v>
      </c>
      <c r="AB99" s="6">
        <v>0</v>
      </c>
      <c r="AC99" s="6">
        <v>225040</v>
      </c>
      <c r="AD99" s="6">
        <v>0</v>
      </c>
      <c r="AE99" s="64">
        <f t="shared" si="20"/>
        <v>784603.06448087434</v>
      </c>
      <c r="AF99" s="11"/>
      <c r="AG99" s="64">
        <f>SUM(J99,AE99)</f>
        <v>3827343.0818939242</v>
      </c>
      <c r="AJ99" s="114"/>
    </row>
    <row r="100" spans="1:36" hidden="1" x14ac:dyDescent="0.5">
      <c r="A100" s="9" t="s">
        <v>93</v>
      </c>
      <c r="B100" s="60"/>
      <c r="C100" s="10">
        <v>3072067</v>
      </c>
      <c r="D100" s="9" t="s">
        <v>93</v>
      </c>
      <c r="E100" s="78">
        <v>1970952.0052002764</v>
      </c>
      <c r="F100" s="78">
        <v>-7216.72</v>
      </c>
      <c r="G100" s="78">
        <v>-10584</v>
      </c>
      <c r="H100" s="62">
        <v>1953151.2852002764</v>
      </c>
      <c r="I100" s="62">
        <v>0</v>
      </c>
      <c r="J100" s="63">
        <f t="shared" si="21"/>
        <v>1953151.2852002764</v>
      </c>
      <c r="K100" s="11">
        <v>3072067</v>
      </c>
      <c r="L100" s="8">
        <v>59502.267759562841</v>
      </c>
      <c r="M100" s="7">
        <v>0</v>
      </c>
      <c r="N100" s="6">
        <v>0</v>
      </c>
      <c r="O100" s="6" t="s">
        <v>143</v>
      </c>
      <c r="P100" s="6" t="s">
        <v>143</v>
      </c>
      <c r="Q100" s="6">
        <v>0</v>
      </c>
      <c r="R100" s="6">
        <v>8025</v>
      </c>
      <c r="S100" s="6">
        <v>11235</v>
      </c>
      <c r="T100" s="6">
        <v>62545</v>
      </c>
      <c r="U100" s="6">
        <v>20623</v>
      </c>
      <c r="V100" s="6">
        <v>68280.685714285719</v>
      </c>
      <c r="W100" s="6">
        <v>0</v>
      </c>
      <c r="X100" s="6">
        <v>0</v>
      </c>
      <c r="Y100" s="6">
        <v>0</v>
      </c>
      <c r="Z100" s="6">
        <v>0</v>
      </c>
      <c r="AA100" s="6">
        <v>0</v>
      </c>
      <c r="AB100" s="6">
        <v>0</v>
      </c>
      <c r="AC100" s="6">
        <v>133320</v>
      </c>
      <c r="AD100" s="6">
        <v>5280</v>
      </c>
      <c r="AE100" s="64">
        <f t="shared" si="20"/>
        <v>368810.95347384858</v>
      </c>
      <c r="AF100" s="11"/>
      <c r="AG100" s="64">
        <f>SUM(J100,AE100)</f>
        <v>2321962.2386741252</v>
      </c>
      <c r="AJ100" s="114"/>
    </row>
    <row r="101" spans="1:36" x14ac:dyDescent="0.5">
      <c r="A101" s="9" t="s">
        <v>94</v>
      </c>
      <c r="B101" s="60"/>
      <c r="C101" s="10">
        <v>3074000</v>
      </c>
      <c r="D101" s="9" t="s">
        <v>94</v>
      </c>
      <c r="E101" s="78">
        <v>5849955.9832095727</v>
      </c>
      <c r="F101" s="78">
        <v>0</v>
      </c>
      <c r="G101" s="78">
        <v>0</v>
      </c>
      <c r="H101" s="62">
        <v>5849955.9832095727</v>
      </c>
      <c r="I101" s="62">
        <v>170000</v>
      </c>
      <c r="J101" s="63">
        <f t="shared" si="21"/>
        <v>6019955.9832095727</v>
      </c>
      <c r="K101" s="11">
        <v>3074000</v>
      </c>
      <c r="L101" s="8">
        <v>101993.89344262297</v>
      </c>
      <c r="M101" s="7">
        <v>0</v>
      </c>
      <c r="N101" s="6">
        <v>159825.48633879781</v>
      </c>
      <c r="O101" s="6" t="s">
        <v>143</v>
      </c>
      <c r="P101" s="6" t="s">
        <v>143</v>
      </c>
      <c r="Q101" s="6">
        <v>0</v>
      </c>
      <c r="R101" s="6">
        <v>0</v>
      </c>
      <c r="S101" s="6">
        <v>0</v>
      </c>
      <c r="T101" s="6">
        <v>0</v>
      </c>
      <c r="U101" s="6">
        <v>87500</v>
      </c>
      <c r="V101" s="6">
        <v>0</v>
      </c>
      <c r="W101" s="6">
        <v>0</v>
      </c>
      <c r="X101" s="6">
        <v>0</v>
      </c>
      <c r="Y101" s="6">
        <v>0</v>
      </c>
      <c r="Z101" s="6">
        <v>0</v>
      </c>
      <c r="AA101" s="6">
        <v>0</v>
      </c>
      <c r="AB101" s="6">
        <v>0</v>
      </c>
      <c r="AC101" s="6">
        <v>0</v>
      </c>
      <c r="AD101" s="6">
        <v>0</v>
      </c>
      <c r="AE101" s="64">
        <f t="shared" si="20"/>
        <v>349319.37978142081</v>
      </c>
      <c r="AF101" s="11"/>
      <c r="AG101" s="64">
        <f>+AE101</f>
        <v>349319.37978142081</v>
      </c>
      <c r="AJ101" s="114"/>
    </row>
    <row r="102" spans="1:36" x14ac:dyDescent="0.5">
      <c r="A102" s="9" t="s">
        <v>95</v>
      </c>
      <c r="B102" s="60"/>
      <c r="C102" s="10">
        <v>3072172</v>
      </c>
      <c r="D102" s="9" t="s">
        <v>95</v>
      </c>
      <c r="E102" s="78">
        <v>2797319.137178489</v>
      </c>
      <c r="F102" s="78">
        <v>-10051.86</v>
      </c>
      <c r="G102" s="78">
        <v>-14742</v>
      </c>
      <c r="H102" s="62">
        <v>2772525.2771784891</v>
      </c>
      <c r="I102" s="62">
        <v>123999.99999999999</v>
      </c>
      <c r="J102" s="63">
        <f t="shared" si="21"/>
        <v>2896525.2771784891</v>
      </c>
      <c r="K102" s="11">
        <v>3072172</v>
      </c>
      <c r="L102" s="8">
        <v>106222.21311475409</v>
      </c>
      <c r="M102" s="7">
        <v>0</v>
      </c>
      <c r="N102" s="6">
        <v>57499.704918032774</v>
      </c>
      <c r="O102" s="6" t="s">
        <v>143</v>
      </c>
      <c r="P102" s="6" t="s">
        <v>143</v>
      </c>
      <c r="Q102" s="6">
        <v>0</v>
      </c>
      <c r="R102" s="6">
        <v>8867</v>
      </c>
      <c r="S102" s="6">
        <v>12413</v>
      </c>
      <c r="T102" s="6">
        <v>44247</v>
      </c>
      <c r="U102" s="6">
        <v>30362</v>
      </c>
      <c r="V102" s="6">
        <v>100524.34285714287</v>
      </c>
      <c r="W102" s="6">
        <v>0</v>
      </c>
      <c r="X102" s="6">
        <v>0</v>
      </c>
      <c r="Y102" s="6">
        <v>0</v>
      </c>
      <c r="Z102" s="6">
        <v>0</v>
      </c>
      <c r="AA102" s="6">
        <v>0</v>
      </c>
      <c r="AB102" s="6">
        <v>0</v>
      </c>
      <c r="AC102" s="6">
        <v>306240</v>
      </c>
      <c r="AD102" s="6">
        <v>5720</v>
      </c>
      <c r="AE102" s="64">
        <f t="shared" si="20"/>
        <v>672095.26088992972</v>
      </c>
      <c r="AF102" s="11"/>
      <c r="AG102" s="64">
        <f>SUM(J102,AE102)</f>
        <v>3568620.5380684189</v>
      </c>
      <c r="AJ102" s="114"/>
    </row>
    <row r="103" spans="1:36" hidden="1" x14ac:dyDescent="0.5">
      <c r="A103" s="9" t="s">
        <v>96</v>
      </c>
      <c r="B103" s="60"/>
      <c r="C103" s="10">
        <v>3072179</v>
      </c>
      <c r="D103" s="9" t="s">
        <v>96</v>
      </c>
      <c r="E103" s="78">
        <v>1662452.7027578244</v>
      </c>
      <c r="F103" s="78">
        <v>-5872.79</v>
      </c>
      <c r="G103" s="78">
        <v>-8613</v>
      </c>
      <c r="H103" s="62">
        <v>1647966.9127578244</v>
      </c>
      <c r="I103" s="62">
        <v>0</v>
      </c>
      <c r="J103" s="63">
        <f t="shared" si="21"/>
        <v>1647966.9127578244</v>
      </c>
      <c r="K103" s="11">
        <v>3072179</v>
      </c>
      <c r="L103" s="8">
        <v>30841.147540983609</v>
      </c>
      <c r="M103" s="7">
        <v>0</v>
      </c>
      <c r="N103" s="6">
        <v>0</v>
      </c>
      <c r="O103" s="6" t="s">
        <v>143</v>
      </c>
      <c r="P103" s="6" t="s">
        <v>143</v>
      </c>
      <c r="Q103" s="6">
        <v>30050</v>
      </c>
      <c r="R103" s="6">
        <v>7912</v>
      </c>
      <c r="S103" s="6">
        <v>11078</v>
      </c>
      <c r="T103" s="6">
        <v>30609</v>
      </c>
      <c r="U103" s="6">
        <v>16136</v>
      </c>
      <c r="V103" s="6">
        <v>53423.314285714296</v>
      </c>
      <c r="W103" s="6">
        <v>0</v>
      </c>
      <c r="X103" s="6">
        <v>0</v>
      </c>
      <c r="Y103" s="6">
        <v>0</v>
      </c>
      <c r="Z103" s="6">
        <v>0</v>
      </c>
      <c r="AA103" s="6">
        <v>0</v>
      </c>
      <c r="AB103" s="6">
        <v>0</v>
      </c>
      <c r="AC103" s="6">
        <v>118460</v>
      </c>
      <c r="AD103" s="6">
        <v>3080</v>
      </c>
      <c r="AE103" s="64">
        <f t="shared" si="20"/>
        <v>301589.46182669792</v>
      </c>
      <c r="AF103" s="11"/>
      <c r="AG103" s="64">
        <f t="shared" ref="AG103:AG109" si="23">SUM(J103,AE103)</f>
        <v>1949556.3745845223</v>
      </c>
      <c r="AJ103" s="114"/>
    </row>
    <row r="104" spans="1:36" hidden="1" x14ac:dyDescent="0.5">
      <c r="A104" s="9" t="s">
        <v>97</v>
      </c>
      <c r="B104" s="60"/>
      <c r="C104" s="10">
        <v>3075201</v>
      </c>
      <c r="D104" s="9" t="s">
        <v>97</v>
      </c>
      <c r="E104" s="78">
        <v>915792.48724281637</v>
      </c>
      <c r="F104" s="78">
        <v>-3221.75</v>
      </c>
      <c r="G104" s="78">
        <v>-4725</v>
      </c>
      <c r="H104" s="62">
        <v>907845.73724281637</v>
      </c>
      <c r="I104" s="62">
        <v>0</v>
      </c>
      <c r="J104" s="63">
        <f t="shared" si="21"/>
        <v>907845.73724281637</v>
      </c>
      <c r="K104" s="11">
        <v>3075201</v>
      </c>
      <c r="L104" s="8">
        <v>16435.62841530054</v>
      </c>
      <c r="M104" s="7">
        <v>0</v>
      </c>
      <c r="N104" s="6">
        <v>0</v>
      </c>
      <c r="O104" s="6" t="s">
        <v>143</v>
      </c>
      <c r="P104" s="6" t="s">
        <v>143</v>
      </c>
      <c r="Q104" s="6">
        <v>0</v>
      </c>
      <c r="R104" s="6">
        <v>7221</v>
      </c>
      <c r="S104" s="6">
        <v>10109</v>
      </c>
      <c r="T104" s="6">
        <v>58685</v>
      </c>
      <c r="U104" s="6">
        <v>11170</v>
      </c>
      <c r="V104" s="6">
        <v>36985.37142857143</v>
      </c>
      <c r="W104" s="6">
        <v>0</v>
      </c>
      <c r="X104" s="6">
        <v>0</v>
      </c>
      <c r="Y104" s="6">
        <v>0</v>
      </c>
      <c r="Z104" s="6">
        <v>0</v>
      </c>
      <c r="AA104" s="6">
        <v>0</v>
      </c>
      <c r="AB104" s="6">
        <v>0</v>
      </c>
      <c r="AC104" s="6">
        <v>32660</v>
      </c>
      <c r="AD104" s="6">
        <v>3080</v>
      </c>
      <c r="AE104" s="64">
        <f t="shared" si="20"/>
        <v>176345.99984387198</v>
      </c>
      <c r="AF104" s="11"/>
      <c r="AG104" s="64">
        <f t="shared" si="23"/>
        <v>1084191.7370866884</v>
      </c>
      <c r="AJ104" s="114"/>
    </row>
    <row r="105" spans="1:36" hidden="1" x14ac:dyDescent="0.5">
      <c r="A105" s="9" t="s">
        <v>98</v>
      </c>
      <c r="B105" s="60"/>
      <c r="C105" s="10">
        <v>3075200</v>
      </c>
      <c r="D105" s="9" t="s">
        <v>98</v>
      </c>
      <c r="E105" s="78">
        <v>1512422.3528925963</v>
      </c>
      <c r="F105" s="78">
        <v>0</v>
      </c>
      <c r="G105" s="78">
        <v>0</v>
      </c>
      <c r="H105" s="62">
        <v>1512422.3528925963</v>
      </c>
      <c r="I105" s="62">
        <v>0</v>
      </c>
      <c r="J105" s="63">
        <f t="shared" si="21"/>
        <v>1512422.3528925963</v>
      </c>
      <c r="K105" s="11">
        <v>3075200</v>
      </c>
      <c r="L105" s="8">
        <v>48005.040983606559</v>
      </c>
      <c r="M105" s="7">
        <v>0</v>
      </c>
      <c r="N105" s="6">
        <v>0</v>
      </c>
      <c r="O105" s="6" t="s">
        <v>143</v>
      </c>
      <c r="P105" s="6" t="s">
        <v>143</v>
      </c>
      <c r="Q105" s="6">
        <v>0</v>
      </c>
      <c r="R105" s="6">
        <v>0</v>
      </c>
      <c r="S105" s="6">
        <v>0</v>
      </c>
      <c r="T105" s="6">
        <v>0</v>
      </c>
      <c r="U105" s="6">
        <v>17425</v>
      </c>
      <c r="V105" s="6">
        <v>0</v>
      </c>
      <c r="W105" s="6">
        <v>0</v>
      </c>
      <c r="X105" s="6">
        <v>0</v>
      </c>
      <c r="Y105" s="6">
        <v>0</v>
      </c>
      <c r="Z105" s="6">
        <v>0</v>
      </c>
      <c r="AA105" s="6">
        <v>0</v>
      </c>
      <c r="AB105" s="6">
        <v>0</v>
      </c>
      <c r="AC105" s="6">
        <v>0</v>
      </c>
      <c r="AD105" s="6">
        <v>0</v>
      </c>
      <c r="AE105" s="64">
        <f t="shared" si="20"/>
        <v>65430.040983606559</v>
      </c>
      <c r="AF105" s="11"/>
      <c r="AG105" s="64">
        <f t="shared" si="23"/>
        <v>1577852.3938762029</v>
      </c>
      <c r="AJ105" s="114"/>
    </row>
    <row r="106" spans="1:36" hidden="1" x14ac:dyDescent="0.5">
      <c r="A106" s="9" t="s">
        <v>99</v>
      </c>
      <c r="B106" s="60"/>
      <c r="C106" s="10">
        <v>3072010</v>
      </c>
      <c r="D106" s="9" t="s">
        <v>99</v>
      </c>
      <c r="E106" s="78">
        <v>1058005.1669102139</v>
      </c>
      <c r="F106" s="78">
        <v>0</v>
      </c>
      <c r="G106" s="78">
        <v>0</v>
      </c>
      <c r="H106" s="62">
        <v>1058005.1669102139</v>
      </c>
      <c r="I106" s="62">
        <v>0</v>
      </c>
      <c r="J106" s="63">
        <f t="shared" si="21"/>
        <v>1058005.1669102139</v>
      </c>
      <c r="K106" s="11">
        <v>3072010</v>
      </c>
      <c r="L106" s="8">
        <v>40783.745901639384</v>
      </c>
      <c r="M106" s="7">
        <v>0</v>
      </c>
      <c r="N106" s="6">
        <v>0</v>
      </c>
      <c r="O106" s="6" t="s">
        <v>143</v>
      </c>
      <c r="P106" s="6" t="s">
        <v>143</v>
      </c>
      <c r="Q106" s="6">
        <v>0</v>
      </c>
      <c r="R106" s="6">
        <v>0</v>
      </c>
      <c r="S106" s="6">
        <v>0</v>
      </c>
      <c r="T106" s="6">
        <v>0</v>
      </c>
      <c r="U106" s="6">
        <v>9404</v>
      </c>
      <c r="V106" s="6">
        <v>0</v>
      </c>
      <c r="W106" s="6">
        <v>0</v>
      </c>
      <c r="X106" s="6">
        <v>0</v>
      </c>
      <c r="Y106" s="6">
        <v>0</v>
      </c>
      <c r="Z106" s="6">
        <v>0</v>
      </c>
      <c r="AA106" s="6">
        <v>0</v>
      </c>
      <c r="AB106" s="6">
        <v>0</v>
      </c>
      <c r="AC106" s="6">
        <v>0</v>
      </c>
      <c r="AD106" s="6">
        <v>0</v>
      </c>
      <c r="AE106" s="64">
        <f t="shared" si="20"/>
        <v>50187.745901639384</v>
      </c>
      <c r="AF106" s="11"/>
      <c r="AG106" s="64">
        <f t="shared" si="23"/>
        <v>1108192.9128118532</v>
      </c>
      <c r="AJ106" s="114"/>
    </row>
    <row r="107" spans="1:36" x14ac:dyDescent="0.5">
      <c r="A107" s="9"/>
      <c r="B107" s="60"/>
      <c r="C107" s="10">
        <v>3078001</v>
      </c>
      <c r="D107" s="9" t="s">
        <v>145</v>
      </c>
      <c r="E107" s="78">
        <v>630738.06118692411</v>
      </c>
      <c r="F107" s="78">
        <v>0</v>
      </c>
      <c r="G107" s="78">
        <v>0</v>
      </c>
      <c r="H107" s="62">
        <v>630738.06118692411</v>
      </c>
      <c r="I107" s="62"/>
      <c r="J107" s="63">
        <f t="shared" si="21"/>
        <v>630738.06118692411</v>
      </c>
      <c r="K107" s="11"/>
      <c r="L107" s="8"/>
      <c r="M107" s="7"/>
      <c r="N107" s="6"/>
      <c r="O107" s="6" t="s">
        <v>143</v>
      </c>
      <c r="P107" s="6" t="s">
        <v>143</v>
      </c>
      <c r="Q107" s="6">
        <v>0</v>
      </c>
      <c r="R107" s="6">
        <v>0</v>
      </c>
      <c r="S107" s="6">
        <v>0</v>
      </c>
      <c r="T107" s="6"/>
      <c r="U107" s="6">
        <v>0</v>
      </c>
      <c r="V107" s="6">
        <v>0</v>
      </c>
      <c r="W107" s="6">
        <v>0</v>
      </c>
      <c r="X107" s="6">
        <v>0</v>
      </c>
      <c r="Y107" s="6">
        <v>0</v>
      </c>
      <c r="Z107" s="6">
        <v>0</v>
      </c>
      <c r="AA107" s="6">
        <v>0</v>
      </c>
      <c r="AB107" s="6">
        <v>0</v>
      </c>
      <c r="AC107" s="6">
        <v>0</v>
      </c>
      <c r="AD107" s="6">
        <v>0</v>
      </c>
      <c r="AE107" s="64">
        <f t="shared" si="20"/>
        <v>0</v>
      </c>
      <c r="AF107" s="11"/>
      <c r="AG107" s="64">
        <f t="shared" si="23"/>
        <v>630738.06118692411</v>
      </c>
      <c r="AJ107" s="114"/>
    </row>
    <row r="108" spans="1:36" hidden="1" x14ac:dyDescent="0.5">
      <c r="A108" s="9" t="s">
        <v>47</v>
      </c>
      <c r="B108" s="60"/>
      <c r="C108" s="10">
        <v>3071003</v>
      </c>
      <c r="D108" s="9" t="s">
        <v>47</v>
      </c>
      <c r="E108" s="78">
        <v>0</v>
      </c>
      <c r="F108" s="78">
        <v>0</v>
      </c>
      <c r="G108" s="78">
        <v>0</v>
      </c>
      <c r="H108" s="62">
        <v>0</v>
      </c>
      <c r="I108" s="62">
        <v>0</v>
      </c>
      <c r="J108" s="63">
        <f t="shared" si="21"/>
        <v>0</v>
      </c>
      <c r="K108" s="11">
        <v>3071003</v>
      </c>
      <c r="L108" s="8">
        <v>0</v>
      </c>
      <c r="M108" s="7">
        <v>0</v>
      </c>
      <c r="N108" s="6">
        <v>0</v>
      </c>
      <c r="O108" s="6" t="s">
        <v>143</v>
      </c>
      <c r="P108" s="6" t="s">
        <v>143</v>
      </c>
      <c r="Q108" s="6">
        <v>0</v>
      </c>
      <c r="R108" s="6">
        <v>0</v>
      </c>
      <c r="S108" s="6">
        <v>0</v>
      </c>
      <c r="T108" s="6">
        <v>0</v>
      </c>
      <c r="U108" s="6">
        <v>6922</v>
      </c>
      <c r="V108" s="6">
        <v>22918.285714285717</v>
      </c>
      <c r="W108" s="6">
        <v>0</v>
      </c>
      <c r="X108" s="6">
        <v>0</v>
      </c>
      <c r="Y108" s="6">
        <v>0</v>
      </c>
      <c r="Z108" s="6">
        <v>0</v>
      </c>
      <c r="AA108" s="6">
        <v>0</v>
      </c>
      <c r="AB108" s="6">
        <v>0</v>
      </c>
      <c r="AC108" s="6">
        <v>0</v>
      </c>
      <c r="AD108" s="6">
        <v>0</v>
      </c>
      <c r="AE108" s="64">
        <f t="shared" si="20"/>
        <v>29840.285714285717</v>
      </c>
      <c r="AF108" s="11"/>
      <c r="AG108" s="64">
        <f t="shared" si="23"/>
        <v>29840.285714285717</v>
      </c>
      <c r="AJ108" s="114"/>
    </row>
    <row r="109" spans="1:36" hidden="1" x14ac:dyDescent="0.5">
      <c r="A109" s="9" t="s">
        <v>100</v>
      </c>
      <c r="B109" s="60"/>
      <c r="C109" s="10">
        <v>3071007</v>
      </c>
      <c r="D109" s="9" t="s">
        <v>100</v>
      </c>
      <c r="E109" s="78">
        <v>0</v>
      </c>
      <c r="F109" s="78">
        <v>0</v>
      </c>
      <c r="G109" s="78">
        <v>0</v>
      </c>
      <c r="H109" s="62">
        <v>0</v>
      </c>
      <c r="I109" s="62">
        <v>0</v>
      </c>
      <c r="J109" s="63">
        <f t="shared" si="21"/>
        <v>0</v>
      </c>
      <c r="K109" s="11">
        <v>3071007</v>
      </c>
      <c r="L109" s="8">
        <v>0</v>
      </c>
      <c r="M109" s="7">
        <v>0</v>
      </c>
      <c r="N109" s="6">
        <v>0</v>
      </c>
      <c r="O109" s="6" t="s">
        <v>143</v>
      </c>
      <c r="P109" s="6" t="s">
        <v>143</v>
      </c>
      <c r="Q109" s="6">
        <v>0</v>
      </c>
      <c r="R109" s="6">
        <v>0</v>
      </c>
      <c r="S109" s="6">
        <v>0</v>
      </c>
      <c r="T109" s="6">
        <v>0</v>
      </c>
      <c r="U109" s="6">
        <v>6540</v>
      </c>
      <c r="V109" s="6">
        <v>21653.828571428574</v>
      </c>
      <c r="W109" s="6">
        <v>0</v>
      </c>
      <c r="X109" s="6">
        <v>0</v>
      </c>
      <c r="Y109" s="6">
        <v>0</v>
      </c>
      <c r="Z109" s="6">
        <v>0</v>
      </c>
      <c r="AA109" s="6">
        <v>0</v>
      </c>
      <c r="AB109" s="6">
        <v>0</v>
      </c>
      <c r="AC109" s="6">
        <v>0</v>
      </c>
      <c r="AD109" s="6">
        <v>0</v>
      </c>
      <c r="AE109" s="64">
        <f t="shared" si="20"/>
        <v>28193.828571428574</v>
      </c>
      <c r="AF109" s="11"/>
      <c r="AG109" s="64">
        <f t="shared" si="23"/>
        <v>28193.828571428574</v>
      </c>
      <c r="AJ109" s="114"/>
    </row>
    <row r="110" spans="1:36" s="41" customFormat="1" ht="13.7" x14ac:dyDescent="0.4">
      <c r="A110" s="14" t="s">
        <v>101</v>
      </c>
      <c r="C110" s="14" t="s">
        <v>101</v>
      </c>
      <c r="D110" s="12" t="s">
        <v>101</v>
      </c>
      <c r="E110" s="77">
        <f t="shared" ref="E110:J110" si="24">SUM(E13:E109)</f>
        <v>248585620.18090659</v>
      </c>
      <c r="F110" s="77">
        <f t="shared" si="24"/>
        <v>-583448.04000000015</v>
      </c>
      <c r="G110" s="77">
        <f t="shared" si="24"/>
        <v>-953775</v>
      </c>
      <c r="H110" s="77">
        <f t="shared" si="24"/>
        <v>247048397.14090669</v>
      </c>
      <c r="I110" s="77">
        <f t="shared" si="24"/>
        <v>10072166.666666666</v>
      </c>
      <c r="J110" s="77">
        <f t="shared" si="24"/>
        <v>257120563.80757338</v>
      </c>
      <c r="K110" s="13"/>
      <c r="L110" s="77">
        <f t="shared" ref="L110:AE110" si="25">SUM(L13:L109)</f>
        <v>7506926.9590163929</v>
      </c>
      <c r="M110" s="77">
        <f t="shared" si="25"/>
        <v>14220807.31967213</v>
      </c>
      <c r="N110" s="77">
        <f t="shared" si="25"/>
        <v>1683564.0273224041</v>
      </c>
      <c r="O110" s="12">
        <f t="shared" si="25"/>
        <v>0</v>
      </c>
      <c r="P110" s="12">
        <f t="shared" si="25"/>
        <v>0</v>
      </c>
      <c r="Q110" s="77">
        <f t="shared" si="25"/>
        <v>972133.54855531058</v>
      </c>
      <c r="R110" s="77">
        <f t="shared" si="25"/>
        <v>531010</v>
      </c>
      <c r="S110" s="77">
        <f t="shared" si="25"/>
        <v>743430</v>
      </c>
      <c r="T110" s="77">
        <f t="shared" si="25"/>
        <v>4035875</v>
      </c>
      <c r="U110" s="77">
        <f t="shared" si="25"/>
        <v>3178450.9955920284</v>
      </c>
      <c r="V110" s="77">
        <f t="shared" si="25"/>
        <v>7745887.4999028575</v>
      </c>
      <c r="W110" s="77">
        <f t="shared" si="25"/>
        <v>174581</v>
      </c>
      <c r="X110" s="77">
        <f t="shared" si="25"/>
        <v>9295289</v>
      </c>
      <c r="Y110" s="77">
        <f t="shared" ref="Y110:Z110" si="26">SUM(Y13:Y109)</f>
        <v>-62744.666666666664</v>
      </c>
      <c r="Z110" s="77">
        <f t="shared" si="26"/>
        <v>204034</v>
      </c>
      <c r="AA110" s="77">
        <f t="shared" ref="AA110" si="27">SUM(AA13:AA109)</f>
        <v>69200</v>
      </c>
      <c r="AB110" s="77">
        <f t="shared" si="25"/>
        <v>167200</v>
      </c>
      <c r="AC110" s="77">
        <f t="shared" si="25"/>
        <v>10885375</v>
      </c>
      <c r="AD110" s="77">
        <f t="shared" si="25"/>
        <v>271480</v>
      </c>
      <c r="AE110" s="12">
        <f t="shared" si="25"/>
        <v>61622499.683394447</v>
      </c>
      <c r="AF110" s="13"/>
      <c r="AG110" s="12">
        <f>SUM(AG13:AG109)</f>
        <v>252694806.72867689</v>
      </c>
    </row>
    <row r="111" spans="1:36" x14ac:dyDescent="0.5">
      <c r="K111" s="45"/>
      <c r="AF111" s="45"/>
    </row>
    <row r="112" spans="1:36" x14ac:dyDescent="0.5">
      <c r="A112" s="37"/>
      <c r="D112" s="37"/>
      <c r="E112" s="37"/>
      <c r="F112" s="37"/>
      <c r="G112" s="37"/>
      <c r="H112" s="37"/>
      <c r="I112" s="37"/>
      <c r="J112" s="35"/>
      <c r="K112" s="35"/>
      <c r="L112" s="37"/>
      <c r="M112" s="37"/>
      <c r="N112" s="37"/>
      <c r="O112" s="37"/>
      <c r="P112" s="37"/>
      <c r="Q112" s="37"/>
      <c r="R112" s="37"/>
      <c r="S112" s="37"/>
      <c r="T112" s="37"/>
      <c r="U112" s="37"/>
      <c r="V112" s="37"/>
      <c r="W112" s="37"/>
      <c r="X112" s="37"/>
      <c r="Y112" s="37"/>
      <c r="Z112" s="37"/>
      <c r="AA112" s="37"/>
      <c r="AB112" s="37"/>
      <c r="AC112" s="37"/>
      <c r="AD112" s="37"/>
      <c r="AE112" s="35"/>
      <c r="AF112" s="35"/>
      <c r="AG112" s="35"/>
    </row>
  </sheetData>
  <sheetProtection password="A8AB" sheet="1" objects="1" scenarios="1"/>
  <autoFilter ref="C12:AG110" xr:uid="{B23B2B81-4610-489E-89EE-9EF6AD3C488C}">
    <filterColumn colId="6">
      <filters blank="1">
        <filter val="£10,072,167"/>
        <filter val="1,020,000"/>
        <filter val="1,236,667"/>
        <filter val="1,358,333"/>
        <filter val="1,385,000"/>
        <filter val="1,631,667"/>
        <filter val="1,877,500"/>
        <filter val="111,000"/>
        <filter val="118,500"/>
        <filter val="124,000"/>
        <filter val="126,000"/>
        <filter val="132,000"/>
        <filter val="150,000"/>
        <filter val="170,000"/>
        <filter val="175,000"/>
        <filter val="32,500"/>
        <filter val="60,000"/>
        <filter val="68,000"/>
        <filter val="84,000"/>
        <filter val="86,000"/>
      </filters>
    </filterColumn>
  </autoFilter>
  <mergeCells count="2">
    <mergeCell ref="E11:AE11"/>
    <mergeCell ref="D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E59F0-5EFF-46F2-8E5E-547E3A6A377D}">
  <dimension ref="A1:N73"/>
  <sheetViews>
    <sheetView workbookViewId="0">
      <pane xSplit="1" ySplit="6" topLeftCell="B70" activePane="bottomRight" state="frozen"/>
      <selection pane="topRight" activeCell="B1" sqref="B1"/>
      <selection pane="bottomLeft" activeCell="A7" sqref="A7"/>
      <selection pane="bottomRight" activeCell="A74" sqref="A74:XFD74"/>
    </sheetView>
  </sheetViews>
  <sheetFormatPr defaultColWidth="9.1171875" defaultRowHeight="14.35" x14ac:dyDescent="0.5"/>
  <cols>
    <col min="1" max="1" width="14.234375" style="176" customWidth="1"/>
    <col min="2" max="2" width="30.703125" style="157" customWidth="1"/>
    <col min="3" max="4" width="14.234375" style="177" customWidth="1"/>
    <col min="5" max="5" width="15.87890625" style="178" customWidth="1"/>
    <col min="6" max="7" width="13.5859375" style="158" customWidth="1"/>
    <col min="8" max="8" width="11.5859375" style="158" bestFit="1" customWidth="1"/>
    <col min="9" max="9" width="10.5859375" style="158" bestFit="1" customWidth="1"/>
    <col min="10" max="10" width="15.5859375" style="158" customWidth="1"/>
    <col min="11" max="11" width="11.5859375" style="158" bestFit="1" customWidth="1"/>
    <col min="12" max="12" width="9.234375" style="158" bestFit="1" customWidth="1"/>
    <col min="13" max="13" width="11.5859375" style="158" bestFit="1" customWidth="1"/>
    <col min="14" max="14" width="9" style="158"/>
    <col min="15" max="16384" width="9.1171875" style="33"/>
  </cols>
  <sheetData>
    <row r="1" spans="1:14" s="158" customFormat="1" ht="22.2" customHeight="1" x14ac:dyDescent="0.8">
      <c r="A1" s="157"/>
      <c r="B1" s="204" t="s">
        <v>290</v>
      </c>
      <c r="C1" s="205"/>
      <c r="D1" s="205"/>
      <c r="E1" s="205"/>
    </row>
    <row r="2" spans="1:14" s="158" customFormat="1" x14ac:dyDescent="0.5">
      <c r="A2" s="157"/>
      <c r="B2" s="157"/>
      <c r="C2" s="159"/>
      <c r="D2" s="159"/>
      <c r="E2" s="160"/>
    </row>
    <row r="3" spans="1:14" s="158" customFormat="1" x14ac:dyDescent="0.5">
      <c r="A3" s="157">
        <v>1</v>
      </c>
      <c r="B3" s="157">
        <f>+A3+1</f>
        <v>2</v>
      </c>
      <c r="C3" s="157">
        <f t="shared" ref="C3:L3" si="0">+B3+1</f>
        <v>3</v>
      </c>
      <c r="D3" s="157">
        <f t="shared" si="0"/>
        <v>4</v>
      </c>
      <c r="E3" s="161">
        <f t="shared" si="0"/>
        <v>5</v>
      </c>
      <c r="F3" s="157">
        <f t="shared" si="0"/>
        <v>6</v>
      </c>
      <c r="G3" s="157">
        <f t="shared" si="0"/>
        <v>7</v>
      </c>
      <c r="H3" s="157">
        <f t="shared" si="0"/>
        <v>8</v>
      </c>
      <c r="I3" s="157">
        <f t="shared" si="0"/>
        <v>9</v>
      </c>
      <c r="J3" s="157">
        <f t="shared" si="0"/>
        <v>10</v>
      </c>
      <c r="K3" s="157">
        <f t="shared" si="0"/>
        <v>11</v>
      </c>
      <c r="L3" s="157">
        <f t="shared" si="0"/>
        <v>12</v>
      </c>
    </row>
    <row r="4" spans="1:14" ht="57.35" x14ac:dyDescent="0.5">
      <c r="A4" s="162" t="s">
        <v>171</v>
      </c>
      <c r="B4" s="162" t="s">
        <v>4</v>
      </c>
      <c r="C4" s="163" t="s">
        <v>288</v>
      </c>
      <c r="D4" s="163" t="s">
        <v>289</v>
      </c>
      <c r="E4" s="163" t="s">
        <v>286</v>
      </c>
      <c r="F4" s="162" t="s">
        <v>153</v>
      </c>
      <c r="G4" s="162" t="s">
        <v>155</v>
      </c>
      <c r="H4" s="206" t="s">
        <v>172</v>
      </c>
      <c r="I4" s="207"/>
      <c r="J4" s="162" t="s">
        <v>173</v>
      </c>
      <c r="K4" s="206" t="s">
        <v>174</v>
      </c>
      <c r="L4" s="207"/>
      <c r="M4" s="163" t="s">
        <v>286</v>
      </c>
      <c r="N4" s="33"/>
    </row>
    <row r="5" spans="1:14" s="45" customFormat="1" ht="28.7" x14ac:dyDescent="0.5">
      <c r="A5" s="164"/>
      <c r="B5" s="164"/>
      <c r="C5" s="165"/>
      <c r="D5" s="165"/>
      <c r="E5" s="165"/>
      <c r="F5" s="164" t="s">
        <v>287</v>
      </c>
      <c r="G5" s="164" t="s">
        <v>287</v>
      </c>
      <c r="H5" s="164" t="s">
        <v>267</v>
      </c>
      <c r="I5" s="166" t="s">
        <v>268</v>
      </c>
      <c r="J5" s="164" t="s">
        <v>287</v>
      </c>
      <c r="K5" s="164" t="s">
        <v>267</v>
      </c>
      <c r="L5" s="166"/>
      <c r="M5" s="165"/>
    </row>
    <row r="6" spans="1:14" s="45" customFormat="1" x14ac:dyDescent="0.5">
      <c r="A6" s="167" t="s">
        <v>175</v>
      </c>
      <c r="B6" s="167"/>
      <c r="C6" s="168">
        <v>30253.5</v>
      </c>
      <c r="D6" s="168">
        <v>16594.919999999998</v>
      </c>
      <c r="E6" s="169">
        <f>SUM(E7:E73)</f>
        <v>583448.04000000015</v>
      </c>
      <c r="F6" s="169">
        <v>-3.9</v>
      </c>
      <c r="G6" s="169">
        <v>-1.72</v>
      </c>
      <c r="H6" s="169">
        <v>-3.88</v>
      </c>
      <c r="I6" s="169">
        <v>-2.72</v>
      </c>
      <c r="J6" s="169">
        <v>-1.84</v>
      </c>
      <c r="K6" s="169">
        <v>-7.07</v>
      </c>
      <c r="L6" s="169">
        <v>0</v>
      </c>
      <c r="M6" s="169">
        <f>SUM(M7:M73)</f>
        <v>-583448.04000000015</v>
      </c>
    </row>
    <row r="7" spans="1:14" x14ac:dyDescent="0.5">
      <c r="A7" s="170">
        <v>3072000</v>
      </c>
      <c r="B7" s="171" t="s">
        <v>176</v>
      </c>
      <c r="C7" s="172">
        <v>443</v>
      </c>
      <c r="D7" s="172">
        <v>0</v>
      </c>
      <c r="E7" s="173">
        <f>18.41*C7</f>
        <v>8155.63</v>
      </c>
      <c r="F7" s="174">
        <f>+C7*$F$6</f>
        <v>-1727.7</v>
      </c>
      <c r="G7" s="174">
        <f>+C7*$G$6</f>
        <v>-761.96</v>
      </c>
      <c r="H7" s="174">
        <f>+C7*$H$6</f>
        <v>-1718.84</v>
      </c>
      <c r="I7" s="174"/>
      <c r="J7" s="174">
        <f>+C7*$J$6</f>
        <v>-815.12</v>
      </c>
      <c r="K7" s="174">
        <f>+C7*$K$6</f>
        <v>-3132.01</v>
      </c>
      <c r="L7" s="174">
        <f t="shared" ref="L7" si="1">+I7*L6</f>
        <v>0</v>
      </c>
      <c r="M7" s="174">
        <f>SUM(F7:L7)</f>
        <v>-8155.63</v>
      </c>
      <c r="N7" s="175"/>
    </row>
    <row r="8" spans="1:14" x14ac:dyDescent="0.5">
      <c r="A8" s="170">
        <v>3072005</v>
      </c>
      <c r="B8" s="171" t="s">
        <v>177</v>
      </c>
      <c r="C8" s="172">
        <v>258</v>
      </c>
      <c r="D8" s="172">
        <v>0</v>
      </c>
      <c r="E8" s="173">
        <f t="shared" ref="E8:E66" si="2">18.41*C8</f>
        <v>4749.78</v>
      </c>
      <c r="F8" s="174">
        <f t="shared" ref="F8:F66" si="3">+C8*$F$6</f>
        <v>-1006.1999999999999</v>
      </c>
      <c r="G8" s="174">
        <f t="shared" ref="G8:G66" si="4">+C8*$G$6</f>
        <v>-443.76</v>
      </c>
      <c r="H8" s="174">
        <f t="shared" ref="H8:H66" si="5">+C8*$H$6</f>
        <v>-1001.04</v>
      </c>
      <c r="I8" s="174"/>
      <c r="J8" s="174">
        <f t="shared" ref="J8:J66" si="6">+C8*$J$6</f>
        <v>-474.72</v>
      </c>
      <c r="K8" s="174">
        <f t="shared" ref="K8:K66" si="7">+C8*$K$6</f>
        <v>-1824.0600000000002</v>
      </c>
      <c r="L8" s="174"/>
      <c r="M8" s="174">
        <f t="shared" ref="M8:M71" si="8">SUM(F8:L8)</f>
        <v>-4749.7800000000007</v>
      </c>
      <c r="N8" s="175"/>
    </row>
    <row r="9" spans="1:14" x14ac:dyDescent="0.5">
      <c r="A9" s="170">
        <v>3072006</v>
      </c>
      <c r="B9" s="171" t="s">
        <v>178</v>
      </c>
      <c r="C9" s="172">
        <v>182</v>
      </c>
      <c r="D9" s="172">
        <v>0</v>
      </c>
      <c r="E9" s="173">
        <f t="shared" si="2"/>
        <v>3350.62</v>
      </c>
      <c r="F9" s="174">
        <f t="shared" si="3"/>
        <v>-709.8</v>
      </c>
      <c r="G9" s="174">
        <f t="shared" si="4"/>
        <v>-313.04000000000002</v>
      </c>
      <c r="H9" s="174">
        <f t="shared" si="5"/>
        <v>-706.16</v>
      </c>
      <c r="I9" s="174"/>
      <c r="J9" s="174">
        <f t="shared" si="6"/>
        <v>-334.88</v>
      </c>
      <c r="K9" s="174">
        <f t="shared" si="7"/>
        <v>-1286.74</v>
      </c>
      <c r="L9" s="174"/>
      <c r="M9" s="174">
        <f t="shared" si="8"/>
        <v>-3350.62</v>
      </c>
      <c r="N9" s="175"/>
    </row>
    <row r="10" spans="1:14" x14ac:dyDescent="0.5">
      <c r="A10" s="170">
        <v>3072022</v>
      </c>
      <c r="B10" s="171" t="s">
        <v>179</v>
      </c>
      <c r="C10" s="172">
        <v>250</v>
      </c>
      <c r="D10" s="172">
        <v>0</v>
      </c>
      <c r="E10" s="173">
        <f t="shared" si="2"/>
        <v>4602.5</v>
      </c>
      <c r="F10" s="174">
        <f t="shared" si="3"/>
        <v>-975</v>
      </c>
      <c r="G10" s="174">
        <f t="shared" si="4"/>
        <v>-430</v>
      </c>
      <c r="H10" s="174">
        <f t="shared" si="5"/>
        <v>-970</v>
      </c>
      <c r="I10" s="174"/>
      <c r="J10" s="174">
        <f t="shared" si="6"/>
        <v>-460</v>
      </c>
      <c r="K10" s="174">
        <f t="shared" si="7"/>
        <v>-1767.5</v>
      </c>
      <c r="L10" s="174"/>
      <c r="M10" s="174">
        <f t="shared" si="8"/>
        <v>-4602.5</v>
      </c>
      <c r="N10" s="175"/>
    </row>
    <row r="11" spans="1:14" x14ac:dyDescent="0.5">
      <c r="A11" s="170">
        <v>3072033</v>
      </c>
      <c r="B11" s="171" t="s">
        <v>180</v>
      </c>
      <c r="C11" s="172">
        <v>359</v>
      </c>
      <c r="D11" s="172">
        <v>0</v>
      </c>
      <c r="E11" s="173">
        <f t="shared" si="2"/>
        <v>6609.19</v>
      </c>
      <c r="F11" s="174">
        <f t="shared" si="3"/>
        <v>-1400.1</v>
      </c>
      <c r="G11" s="174">
        <f t="shared" si="4"/>
        <v>-617.48</v>
      </c>
      <c r="H11" s="174">
        <f t="shared" si="5"/>
        <v>-1392.92</v>
      </c>
      <c r="I11" s="174"/>
      <c r="J11" s="174">
        <f t="shared" si="6"/>
        <v>-660.56000000000006</v>
      </c>
      <c r="K11" s="174">
        <f t="shared" si="7"/>
        <v>-2538.13</v>
      </c>
      <c r="L11" s="174"/>
      <c r="M11" s="174">
        <f t="shared" si="8"/>
        <v>-6609.1900000000005</v>
      </c>
      <c r="N11" s="175"/>
    </row>
    <row r="12" spans="1:14" x14ac:dyDescent="0.5">
      <c r="A12" s="170">
        <v>3072046</v>
      </c>
      <c r="B12" s="171" t="s">
        <v>181</v>
      </c>
      <c r="C12" s="172">
        <v>613</v>
      </c>
      <c r="D12" s="172">
        <v>0</v>
      </c>
      <c r="E12" s="173">
        <f t="shared" si="2"/>
        <v>11285.33</v>
      </c>
      <c r="F12" s="174">
        <f t="shared" si="3"/>
        <v>-2390.6999999999998</v>
      </c>
      <c r="G12" s="174">
        <f t="shared" si="4"/>
        <v>-1054.3599999999999</v>
      </c>
      <c r="H12" s="174">
        <f t="shared" si="5"/>
        <v>-2378.44</v>
      </c>
      <c r="I12" s="174"/>
      <c r="J12" s="174">
        <f t="shared" si="6"/>
        <v>-1127.92</v>
      </c>
      <c r="K12" s="174">
        <f t="shared" si="7"/>
        <v>-4333.91</v>
      </c>
      <c r="L12" s="174"/>
      <c r="M12" s="174">
        <f t="shared" si="8"/>
        <v>-11285.33</v>
      </c>
      <c r="N12" s="175"/>
    </row>
    <row r="13" spans="1:14" x14ac:dyDescent="0.5">
      <c r="A13" s="170">
        <v>3072058</v>
      </c>
      <c r="B13" s="171" t="s">
        <v>182</v>
      </c>
      <c r="C13" s="172">
        <v>396</v>
      </c>
      <c r="D13" s="172">
        <v>0</v>
      </c>
      <c r="E13" s="173">
        <f t="shared" si="2"/>
        <v>7290.36</v>
      </c>
      <c r="F13" s="174">
        <f t="shared" si="3"/>
        <v>-1544.3999999999999</v>
      </c>
      <c r="G13" s="174">
        <f t="shared" si="4"/>
        <v>-681.12</v>
      </c>
      <c r="H13" s="174">
        <f t="shared" si="5"/>
        <v>-1536.48</v>
      </c>
      <c r="I13" s="174"/>
      <c r="J13" s="174">
        <f t="shared" si="6"/>
        <v>-728.64</v>
      </c>
      <c r="K13" s="174">
        <f t="shared" si="7"/>
        <v>-2799.7200000000003</v>
      </c>
      <c r="L13" s="174"/>
      <c r="M13" s="174">
        <f t="shared" si="8"/>
        <v>-7290.3600000000006</v>
      </c>
      <c r="N13" s="175"/>
    </row>
    <row r="14" spans="1:14" x14ac:dyDescent="0.5">
      <c r="A14" s="170">
        <v>3072059</v>
      </c>
      <c r="B14" s="171" t="s">
        <v>183</v>
      </c>
      <c r="C14" s="172">
        <v>460</v>
      </c>
      <c r="D14" s="172">
        <v>0</v>
      </c>
      <c r="E14" s="173">
        <f t="shared" si="2"/>
        <v>8468.6</v>
      </c>
      <c r="F14" s="174">
        <f t="shared" si="3"/>
        <v>-1794</v>
      </c>
      <c r="G14" s="174">
        <f t="shared" si="4"/>
        <v>-791.19999999999993</v>
      </c>
      <c r="H14" s="174">
        <f t="shared" si="5"/>
        <v>-1784.8</v>
      </c>
      <c r="I14" s="174"/>
      <c r="J14" s="174">
        <f t="shared" si="6"/>
        <v>-846.40000000000009</v>
      </c>
      <c r="K14" s="174">
        <f t="shared" si="7"/>
        <v>-3252.2000000000003</v>
      </c>
      <c r="L14" s="174"/>
      <c r="M14" s="174">
        <f t="shared" si="8"/>
        <v>-8468.6</v>
      </c>
      <c r="N14" s="175"/>
    </row>
    <row r="15" spans="1:14" x14ac:dyDescent="0.5">
      <c r="A15" s="170">
        <v>3072067</v>
      </c>
      <c r="B15" s="171" t="s">
        <v>184</v>
      </c>
      <c r="C15" s="172">
        <v>392</v>
      </c>
      <c r="D15" s="172">
        <v>0</v>
      </c>
      <c r="E15" s="173">
        <f t="shared" si="2"/>
        <v>7216.72</v>
      </c>
      <c r="F15" s="174">
        <f t="shared" si="3"/>
        <v>-1528.8</v>
      </c>
      <c r="G15" s="174">
        <f t="shared" si="4"/>
        <v>-674.24</v>
      </c>
      <c r="H15" s="174">
        <f t="shared" si="5"/>
        <v>-1520.96</v>
      </c>
      <c r="I15" s="174"/>
      <c r="J15" s="174">
        <f t="shared" si="6"/>
        <v>-721.28000000000009</v>
      </c>
      <c r="K15" s="174">
        <f t="shared" si="7"/>
        <v>-2771.44</v>
      </c>
      <c r="L15" s="174"/>
      <c r="M15" s="174">
        <f t="shared" si="8"/>
        <v>-7216.7199999999993</v>
      </c>
      <c r="N15" s="175"/>
    </row>
    <row r="16" spans="1:14" x14ac:dyDescent="0.5">
      <c r="A16" s="170">
        <v>3072071</v>
      </c>
      <c r="B16" s="171" t="s">
        <v>185</v>
      </c>
      <c r="C16" s="172">
        <v>624</v>
      </c>
      <c r="D16" s="172">
        <v>0</v>
      </c>
      <c r="E16" s="173">
        <f t="shared" si="2"/>
        <v>11487.84</v>
      </c>
      <c r="F16" s="174">
        <f t="shared" si="3"/>
        <v>-2433.6</v>
      </c>
      <c r="G16" s="174">
        <f t="shared" si="4"/>
        <v>-1073.28</v>
      </c>
      <c r="H16" s="174">
        <f t="shared" si="5"/>
        <v>-2421.12</v>
      </c>
      <c r="I16" s="174"/>
      <c r="J16" s="174">
        <f t="shared" si="6"/>
        <v>-1148.1600000000001</v>
      </c>
      <c r="K16" s="174">
        <f t="shared" si="7"/>
        <v>-4411.68</v>
      </c>
      <c r="L16" s="174"/>
      <c r="M16" s="174">
        <f t="shared" si="8"/>
        <v>-11487.84</v>
      </c>
      <c r="N16" s="175"/>
    </row>
    <row r="17" spans="1:14" x14ac:dyDescent="0.5">
      <c r="A17" s="170">
        <v>3072076</v>
      </c>
      <c r="B17" s="171" t="s">
        <v>186</v>
      </c>
      <c r="C17" s="172">
        <v>358</v>
      </c>
      <c r="D17" s="172">
        <v>0</v>
      </c>
      <c r="E17" s="173">
        <f t="shared" si="2"/>
        <v>6590.78</v>
      </c>
      <c r="F17" s="174">
        <f t="shared" si="3"/>
        <v>-1396.2</v>
      </c>
      <c r="G17" s="174">
        <f t="shared" si="4"/>
        <v>-615.76</v>
      </c>
      <c r="H17" s="174">
        <f t="shared" si="5"/>
        <v>-1389.04</v>
      </c>
      <c r="I17" s="174"/>
      <c r="J17" s="174">
        <f t="shared" si="6"/>
        <v>-658.72</v>
      </c>
      <c r="K17" s="174">
        <f t="shared" si="7"/>
        <v>-2531.06</v>
      </c>
      <c r="L17" s="174"/>
      <c r="M17" s="174">
        <f t="shared" si="8"/>
        <v>-6590.7800000000007</v>
      </c>
      <c r="N17" s="175"/>
    </row>
    <row r="18" spans="1:14" x14ac:dyDescent="0.5">
      <c r="A18" s="170">
        <v>3072083</v>
      </c>
      <c r="B18" s="171" t="s">
        <v>187</v>
      </c>
      <c r="C18" s="172">
        <v>366</v>
      </c>
      <c r="D18" s="172">
        <v>0</v>
      </c>
      <c r="E18" s="173">
        <f t="shared" si="2"/>
        <v>6738.06</v>
      </c>
      <c r="F18" s="174">
        <f t="shared" si="3"/>
        <v>-1427.3999999999999</v>
      </c>
      <c r="G18" s="174">
        <f t="shared" si="4"/>
        <v>-629.52</v>
      </c>
      <c r="H18" s="174">
        <f t="shared" si="5"/>
        <v>-1420.08</v>
      </c>
      <c r="I18" s="174"/>
      <c r="J18" s="174">
        <f t="shared" si="6"/>
        <v>-673.44</v>
      </c>
      <c r="K18" s="174">
        <f t="shared" si="7"/>
        <v>-2587.62</v>
      </c>
      <c r="L18" s="174"/>
      <c r="M18" s="174">
        <f t="shared" si="8"/>
        <v>-6738.06</v>
      </c>
      <c r="N18" s="175"/>
    </row>
    <row r="19" spans="1:14" x14ac:dyDescent="0.5">
      <c r="A19" s="170">
        <v>3072088</v>
      </c>
      <c r="B19" s="171" t="s">
        <v>188</v>
      </c>
      <c r="C19" s="172">
        <v>388</v>
      </c>
      <c r="D19" s="172">
        <v>0</v>
      </c>
      <c r="E19" s="173">
        <f t="shared" si="2"/>
        <v>7143.08</v>
      </c>
      <c r="F19" s="174">
        <f t="shared" si="3"/>
        <v>-1513.2</v>
      </c>
      <c r="G19" s="174">
        <f t="shared" si="4"/>
        <v>-667.36</v>
      </c>
      <c r="H19" s="174">
        <f t="shared" si="5"/>
        <v>-1505.44</v>
      </c>
      <c r="I19" s="174"/>
      <c r="J19" s="174">
        <f t="shared" si="6"/>
        <v>-713.92000000000007</v>
      </c>
      <c r="K19" s="174">
        <f t="shared" si="7"/>
        <v>-2743.1600000000003</v>
      </c>
      <c r="L19" s="174"/>
      <c r="M19" s="174">
        <f t="shared" si="8"/>
        <v>-7143.08</v>
      </c>
      <c r="N19" s="175"/>
    </row>
    <row r="20" spans="1:14" x14ac:dyDescent="0.5">
      <c r="A20" s="170">
        <v>3072092</v>
      </c>
      <c r="B20" s="171" t="s">
        <v>189</v>
      </c>
      <c r="C20" s="172">
        <v>345</v>
      </c>
      <c r="D20" s="172">
        <v>0</v>
      </c>
      <c r="E20" s="173">
        <f t="shared" si="2"/>
        <v>6351.45</v>
      </c>
      <c r="F20" s="174">
        <f t="shared" si="3"/>
        <v>-1345.5</v>
      </c>
      <c r="G20" s="174">
        <f t="shared" si="4"/>
        <v>-593.4</v>
      </c>
      <c r="H20" s="174">
        <f t="shared" si="5"/>
        <v>-1338.6</v>
      </c>
      <c r="I20" s="174"/>
      <c r="J20" s="174">
        <f t="shared" si="6"/>
        <v>-634.80000000000007</v>
      </c>
      <c r="K20" s="174">
        <f t="shared" si="7"/>
        <v>-2439.15</v>
      </c>
      <c r="L20" s="174"/>
      <c r="M20" s="174">
        <f t="shared" si="8"/>
        <v>-6351.4500000000007</v>
      </c>
      <c r="N20" s="175"/>
    </row>
    <row r="21" spans="1:14" x14ac:dyDescent="0.5">
      <c r="A21" s="170">
        <v>3072094</v>
      </c>
      <c r="B21" s="171" t="s">
        <v>190</v>
      </c>
      <c r="C21" s="172">
        <v>347</v>
      </c>
      <c r="D21" s="172">
        <v>0</v>
      </c>
      <c r="E21" s="173">
        <f t="shared" si="2"/>
        <v>6388.27</v>
      </c>
      <c r="F21" s="174">
        <f t="shared" si="3"/>
        <v>-1353.3</v>
      </c>
      <c r="G21" s="174">
        <f t="shared" si="4"/>
        <v>-596.84</v>
      </c>
      <c r="H21" s="174">
        <f t="shared" si="5"/>
        <v>-1346.36</v>
      </c>
      <c r="I21" s="174"/>
      <c r="J21" s="174">
        <f t="shared" si="6"/>
        <v>-638.48</v>
      </c>
      <c r="K21" s="174">
        <f t="shared" si="7"/>
        <v>-2453.29</v>
      </c>
      <c r="L21" s="174"/>
      <c r="M21" s="174">
        <f t="shared" si="8"/>
        <v>-6388.27</v>
      </c>
      <c r="N21" s="175"/>
    </row>
    <row r="22" spans="1:14" x14ac:dyDescent="0.5">
      <c r="A22" s="170">
        <v>3072115</v>
      </c>
      <c r="B22" s="171" t="s">
        <v>191</v>
      </c>
      <c r="C22" s="172">
        <v>418</v>
      </c>
      <c r="D22" s="172">
        <v>0</v>
      </c>
      <c r="E22" s="173">
        <f t="shared" si="2"/>
        <v>7695.38</v>
      </c>
      <c r="F22" s="174">
        <f t="shared" si="3"/>
        <v>-1630.2</v>
      </c>
      <c r="G22" s="174">
        <f t="shared" si="4"/>
        <v>-718.96</v>
      </c>
      <c r="H22" s="174">
        <f t="shared" si="5"/>
        <v>-1621.84</v>
      </c>
      <c r="I22" s="174"/>
      <c r="J22" s="174">
        <f t="shared" si="6"/>
        <v>-769.12</v>
      </c>
      <c r="K22" s="174">
        <f t="shared" si="7"/>
        <v>-2955.26</v>
      </c>
      <c r="L22" s="174"/>
      <c r="M22" s="174">
        <f t="shared" si="8"/>
        <v>-7695.38</v>
      </c>
      <c r="N22" s="175"/>
    </row>
    <row r="23" spans="1:14" x14ac:dyDescent="0.5">
      <c r="A23" s="170">
        <v>3072121</v>
      </c>
      <c r="B23" s="171" t="s">
        <v>192</v>
      </c>
      <c r="C23" s="172">
        <v>621</v>
      </c>
      <c r="D23" s="172">
        <v>0</v>
      </c>
      <c r="E23" s="173">
        <f t="shared" si="2"/>
        <v>11432.61</v>
      </c>
      <c r="F23" s="174">
        <f t="shared" si="3"/>
        <v>-2421.9</v>
      </c>
      <c r="G23" s="174">
        <f t="shared" si="4"/>
        <v>-1068.1199999999999</v>
      </c>
      <c r="H23" s="174">
        <f t="shared" si="5"/>
        <v>-2409.48</v>
      </c>
      <c r="I23" s="174"/>
      <c r="J23" s="174">
        <f t="shared" si="6"/>
        <v>-1142.6400000000001</v>
      </c>
      <c r="K23" s="174">
        <f t="shared" si="7"/>
        <v>-4390.47</v>
      </c>
      <c r="L23" s="174"/>
      <c r="M23" s="174">
        <f t="shared" si="8"/>
        <v>-11432.61</v>
      </c>
      <c r="N23" s="175"/>
    </row>
    <row r="24" spans="1:14" x14ac:dyDescent="0.5">
      <c r="A24" s="170">
        <v>3072125</v>
      </c>
      <c r="B24" s="171" t="s">
        <v>193</v>
      </c>
      <c r="C24" s="172">
        <v>570</v>
      </c>
      <c r="D24" s="172">
        <v>0</v>
      </c>
      <c r="E24" s="173">
        <f t="shared" si="2"/>
        <v>10493.7</v>
      </c>
      <c r="F24" s="174">
        <f t="shared" si="3"/>
        <v>-2223</v>
      </c>
      <c r="G24" s="174">
        <f t="shared" si="4"/>
        <v>-980.4</v>
      </c>
      <c r="H24" s="174">
        <f t="shared" si="5"/>
        <v>-2211.6</v>
      </c>
      <c r="I24" s="174"/>
      <c r="J24" s="174">
        <f t="shared" si="6"/>
        <v>-1048.8</v>
      </c>
      <c r="K24" s="174">
        <f t="shared" si="7"/>
        <v>-4029.9</v>
      </c>
      <c r="L24" s="174"/>
      <c r="M24" s="174">
        <f t="shared" si="8"/>
        <v>-10493.7</v>
      </c>
      <c r="N24" s="175"/>
    </row>
    <row r="25" spans="1:14" x14ac:dyDescent="0.5">
      <c r="A25" s="170">
        <v>3072150</v>
      </c>
      <c r="B25" s="171" t="s">
        <v>194</v>
      </c>
      <c r="C25" s="172">
        <v>416</v>
      </c>
      <c r="D25" s="172">
        <v>0</v>
      </c>
      <c r="E25" s="173">
        <f t="shared" si="2"/>
        <v>7658.56</v>
      </c>
      <c r="F25" s="174">
        <f t="shared" si="3"/>
        <v>-1622.3999999999999</v>
      </c>
      <c r="G25" s="174">
        <f t="shared" si="4"/>
        <v>-715.52</v>
      </c>
      <c r="H25" s="174">
        <f t="shared" si="5"/>
        <v>-1614.08</v>
      </c>
      <c r="I25" s="174"/>
      <c r="J25" s="174">
        <f t="shared" si="6"/>
        <v>-765.44</v>
      </c>
      <c r="K25" s="174">
        <f t="shared" si="7"/>
        <v>-2941.12</v>
      </c>
      <c r="L25" s="174"/>
      <c r="M25" s="174">
        <f t="shared" si="8"/>
        <v>-7658.56</v>
      </c>
      <c r="N25" s="175"/>
    </row>
    <row r="26" spans="1:14" x14ac:dyDescent="0.5">
      <c r="A26" s="170">
        <v>3072151</v>
      </c>
      <c r="B26" s="171" t="s">
        <v>195</v>
      </c>
      <c r="C26" s="172">
        <v>578</v>
      </c>
      <c r="D26" s="172">
        <v>0</v>
      </c>
      <c r="E26" s="173">
        <f t="shared" si="2"/>
        <v>10640.98</v>
      </c>
      <c r="F26" s="174">
        <f t="shared" si="3"/>
        <v>-2254.1999999999998</v>
      </c>
      <c r="G26" s="174">
        <f t="shared" si="4"/>
        <v>-994.16</v>
      </c>
      <c r="H26" s="174">
        <f t="shared" si="5"/>
        <v>-2242.64</v>
      </c>
      <c r="I26" s="174"/>
      <c r="J26" s="174">
        <f t="shared" si="6"/>
        <v>-1063.52</v>
      </c>
      <c r="K26" s="174">
        <f t="shared" si="7"/>
        <v>-4086.46</v>
      </c>
      <c r="L26" s="174"/>
      <c r="M26" s="174">
        <f t="shared" si="8"/>
        <v>-10640.98</v>
      </c>
      <c r="N26" s="175"/>
    </row>
    <row r="27" spans="1:14" x14ac:dyDescent="0.5">
      <c r="A27" s="170">
        <v>3072153</v>
      </c>
      <c r="B27" s="171" t="s">
        <v>196</v>
      </c>
      <c r="C27" s="172">
        <v>370</v>
      </c>
      <c r="D27" s="172">
        <v>0</v>
      </c>
      <c r="E27" s="173">
        <f t="shared" si="2"/>
        <v>6811.7</v>
      </c>
      <c r="F27" s="174">
        <f t="shared" si="3"/>
        <v>-1443</v>
      </c>
      <c r="G27" s="174">
        <f t="shared" si="4"/>
        <v>-636.4</v>
      </c>
      <c r="H27" s="174">
        <f t="shared" si="5"/>
        <v>-1435.6</v>
      </c>
      <c r="I27" s="174"/>
      <c r="J27" s="174">
        <f t="shared" si="6"/>
        <v>-680.80000000000007</v>
      </c>
      <c r="K27" s="174">
        <f t="shared" si="7"/>
        <v>-2615.9</v>
      </c>
      <c r="L27" s="174"/>
      <c r="M27" s="174">
        <f t="shared" si="8"/>
        <v>-6811.7000000000007</v>
      </c>
      <c r="N27" s="175"/>
    </row>
    <row r="28" spans="1:14" x14ac:dyDescent="0.5">
      <c r="A28" s="170">
        <v>3072154</v>
      </c>
      <c r="B28" s="171" t="s">
        <v>197</v>
      </c>
      <c r="C28" s="172">
        <v>381</v>
      </c>
      <c r="D28" s="172">
        <v>0</v>
      </c>
      <c r="E28" s="173">
        <f t="shared" si="2"/>
        <v>7014.21</v>
      </c>
      <c r="F28" s="174">
        <f t="shared" si="3"/>
        <v>-1485.8999999999999</v>
      </c>
      <c r="G28" s="174">
        <f t="shared" si="4"/>
        <v>-655.31999999999994</v>
      </c>
      <c r="H28" s="174">
        <f t="shared" si="5"/>
        <v>-1478.28</v>
      </c>
      <c r="I28" s="174"/>
      <c r="J28" s="174">
        <f t="shared" si="6"/>
        <v>-701.04000000000008</v>
      </c>
      <c r="K28" s="174">
        <f t="shared" si="7"/>
        <v>-2693.67</v>
      </c>
      <c r="L28" s="174"/>
      <c r="M28" s="174">
        <f t="shared" si="8"/>
        <v>-7014.21</v>
      </c>
      <c r="N28" s="175"/>
    </row>
    <row r="29" spans="1:14" x14ac:dyDescent="0.5">
      <c r="A29" s="170">
        <v>3072161</v>
      </c>
      <c r="B29" s="171" t="s">
        <v>198</v>
      </c>
      <c r="C29" s="172">
        <v>223</v>
      </c>
      <c r="D29" s="172">
        <v>0</v>
      </c>
      <c r="E29" s="173">
        <f t="shared" si="2"/>
        <v>4105.43</v>
      </c>
      <c r="F29" s="174">
        <f t="shared" si="3"/>
        <v>-869.69999999999993</v>
      </c>
      <c r="G29" s="174">
        <f t="shared" si="4"/>
        <v>-383.56</v>
      </c>
      <c r="H29" s="174">
        <f t="shared" si="5"/>
        <v>-865.24</v>
      </c>
      <c r="I29" s="174"/>
      <c r="J29" s="174">
        <f t="shared" si="6"/>
        <v>-410.32</v>
      </c>
      <c r="K29" s="174">
        <f t="shared" si="7"/>
        <v>-1576.6100000000001</v>
      </c>
      <c r="L29" s="174"/>
      <c r="M29" s="174">
        <f t="shared" si="8"/>
        <v>-4105.43</v>
      </c>
      <c r="N29" s="175"/>
    </row>
    <row r="30" spans="1:14" x14ac:dyDescent="0.5">
      <c r="A30" s="170">
        <v>3072162</v>
      </c>
      <c r="B30" s="171" t="s">
        <v>199</v>
      </c>
      <c r="C30" s="172">
        <v>407</v>
      </c>
      <c r="D30" s="172">
        <v>0</v>
      </c>
      <c r="E30" s="173">
        <f t="shared" si="2"/>
        <v>7492.87</v>
      </c>
      <c r="F30" s="174">
        <f t="shared" si="3"/>
        <v>-1587.3</v>
      </c>
      <c r="G30" s="174">
        <f t="shared" si="4"/>
        <v>-700.04</v>
      </c>
      <c r="H30" s="174">
        <f t="shared" si="5"/>
        <v>-1579.1599999999999</v>
      </c>
      <c r="I30" s="174"/>
      <c r="J30" s="174">
        <f t="shared" si="6"/>
        <v>-748.88</v>
      </c>
      <c r="K30" s="174">
        <f t="shared" si="7"/>
        <v>-2877.4900000000002</v>
      </c>
      <c r="L30" s="174"/>
      <c r="M30" s="174">
        <f t="shared" si="8"/>
        <v>-7492.8700000000008</v>
      </c>
      <c r="N30" s="175"/>
    </row>
    <row r="31" spans="1:14" x14ac:dyDescent="0.5">
      <c r="A31" s="170">
        <v>3072163</v>
      </c>
      <c r="B31" s="171" t="s">
        <v>200</v>
      </c>
      <c r="C31" s="172">
        <v>435</v>
      </c>
      <c r="D31" s="172">
        <v>0</v>
      </c>
      <c r="E31" s="173">
        <f t="shared" si="2"/>
        <v>8008.35</v>
      </c>
      <c r="F31" s="174">
        <f t="shared" si="3"/>
        <v>-1696.5</v>
      </c>
      <c r="G31" s="174">
        <f t="shared" si="4"/>
        <v>-748.19999999999993</v>
      </c>
      <c r="H31" s="174">
        <f t="shared" si="5"/>
        <v>-1687.8</v>
      </c>
      <c r="I31" s="174"/>
      <c r="J31" s="174">
        <f t="shared" si="6"/>
        <v>-800.40000000000009</v>
      </c>
      <c r="K31" s="174">
        <f t="shared" si="7"/>
        <v>-3075.4500000000003</v>
      </c>
      <c r="L31" s="174"/>
      <c r="M31" s="174">
        <f t="shared" si="8"/>
        <v>-8008.35</v>
      </c>
      <c r="N31" s="175"/>
    </row>
    <row r="32" spans="1:14" x14ac:dyDescent="0.5">
      <c r="A32" s="170">
        <v>3072164</v>
      </c>
      <c r="B32" s="171" t="s">
        <v>201</v>
      </c>
      <c r="C32" s="172">
        <v>412</v>
      </c>
      <c r="D32" s="172">
        <v>0</v>
      </c>
      <c r="E32" s="173">
        <f t="shared" si="2"/>
        <v>7584.92</v>
      </c>
      <c r="F32" s="174">
        <f t="shared" si="3"/>
        <v>-1606.8</v>
      </c>
      <c r="G32" s="174">
        <f t="shared" si="4"/>
        <v>-708.64</v>
      </c>
      <c r="H32" s="174">
        <f t="shared" si="5"/>
        <v>-1598.56</v>
      </c>
      <c r="I32" s="174"/>
      <c r="J32" s="174">
        <f t="shared" si="6"/>
        <v>-758.08</v>
      </c>
      <c r="K32" s="174">
        <f t="shared" si="7"/>
        <v>-2912.84</v>
      </c>
      <c r="L32" s="174"/>
      <c r="M32" s="174">
        <f t="shared" si="8"/>
        <v>-7584.92</v>
      </c>
      <c r="N32" s="175"/>
    </row>
    <row r="33" spans="1:14" x14ac:dyDescent="0.5">
      <c r="A33" s="170">
        <v>3072165</v>
      </c>
      <c r="B33" s="171" t="s">
        <v>202</v>
      </c>
      <c r="C33" s="172">
        <v>464</v>
      </c>
      <c r="D33" s="172">
        <v>0</v>
      </c>
      <c r="E33" s="173">
        <f t="shared" si="2"/>
        <v>8542.24</v>
      </c>
      <c r="F33" s="174">
        <f t="shared" si="3"/>
        <v>-1809.6</v>
      </c>
      <c r="G33" s="174">
        <f t="shared" si="4"/>
        <v>-798.08</v>
      </c>
      <c r="H33" s="174">
        <f t="shared" si="5"/>
        <v>-1800.32</v>
      </c>
      <c r="I33" s="174"/>
      <c r="J33" s="174">
        <f t="shared" si="6"/>
        <v>-853.76</v>
      </c>
      <c r="K33" s="174">
        <f t="shared" si="7"/>
        <v>-3280.48</v>
      </c>
      <c r="L33" s="174"/>
      <c r="M33" s="174">
        <f t="shared" si="8"/>
        <v>-8542.24</v>
      </c>
      <c r="N33" s="175"/>
    </row>
    <row r="34" spans="1:14" x14ac:dyDescent="0.5">
      <c r="A34" s="170">
        <v>3072166</v>
      </c>
      <c r="B34" s="171" t="s">
        <v>203</v>
      </c>
      <c r="C34" s="172">
        <v>406</v>
      </c>
      <c r="D34" s="172">
        <v>0</v>
      </c>
      <c r="E34" s="173">
        <f t="shared" si="2"/>
        <v>7474.46</v>
      </c>
      <c r="F34" s="174">
        <f t="shared" si="3"/>
        <v>-1583.3999999999999</v>
      </c>
      <c r="G34" s="174">
        <f t="shared" si="4"/>
        <v>-698.31999999999994</v>
      </c>
      <c r="H34" s="174">
        <f t="shared" si="5"/>
        <v>-1575.28</v>
      </c>
      <c r="I34" s="174"/>
      <c r="J34" s="174">
        <f t="shared" si="6"/>
        <v>-747.04000000000008</v>
      </c>
      <c r="K34" s="174">
        <f t="shared" si="7"/>
        <v>-2870.42</v>
      </c>
      <c r="L34" s="174"/>
      <c r="M34" s="174">
        <f t="shared" si="8"/>
        <v>-7474.46</v>
      </c>
      <c r="N34" s="175"/>
    </row>
    <row r="35" spans="1:14" x14ac:dyDescent="0.5">
      <c r="A35" s="170">
        <v>3072167</v>
      </c>
      <c r="B35" s="171" t="s">
        <v>204</v>
      </c>
      <c r="C35" s="172">
        <v>832</v>
      </c>
      <c r="D35" s="172">
        <v>0</v>
      </c>
      <c r="E35" s="173">
        <f t="shared" si="2"/>
        <v>15317.12</v>
      </c>
      <c r="F35" s="174">
        <f t="shared" si="3"/>
        <v>-3244.7999999999997</v>
      </c>
      <c r="G35" s="174">
        <f t="shared" si="4"/>
        <v>-1431.04</v>
      </c>
      <c r="H35" s="174">
        <f t="shared" si="5"/>
        <v>-3228.16</v>
      </c>
      <c r="I35" s="174"/>
      <c r="J35" s="174">
        <f t="shared" si="6"/>
        <v>-1530.88</v>
      </c>
      <c r="K35" s="174">
        <f t="shared" si="7"/>
        <v>-5882.24</v>
      </c>
      <c r="L35" s="174"/>
      <c r="M35" s="174">
        <f t="shared" si="8"/>
        <v>-15317.12</v>
      </c>
      <c r="N35" s="175"/>
    </row>
    <row r="36" spans="1:14" x14ac:dyDescent="0.5">
      <c r="A36" s="170">
        <v>3072168</v>
      </c>
      <c r="B36" s="171" t="s">
        <v>205</v>
      </c>
      <c r="C36" s="172">
        <v>835</v>
      </c>
      <c r="D36" s="172">
        <v>0</v>
      </c>
      <c r="E36" s="173">
        <f t="shared" si="2"/>
        <v>15372.35</v>
      </c>
      <c r="F36" s="174">
        <f t="shared" si="3"/>
        <v>-3256.5</v>
      </c>
      <c r="G36" s="174">
        <f t="shared" si="4"/>
        <v>-1436.2</v>
      </c>
      <c r="H36" s="174">
        <f t="shared" si="5"/>
        <v>-3239.7999999999997</v>
      </c>
      <c r="I36" s="174"/>
      <c r="J36" s="174">
        <f t="shared" si="6"/>
        <v>-1536.4</v>
      </c>
      <c r="K36" s="174">
        <f t="shared" si="7"/>
        <v>-5903.45</v>
      </c>
      <c r="L36" s="174"/>
      <c r="M36" s="174">
        <f t="shared" si="8"/>
        <v>-15372.349999999999</v>
      </c>
      <c r="N36" s="175"/>
    </row>
    <row r="37" spans="1:14" x14ac:dyDescent="0.5">
      <c r="A37" s="170">
        <v>3072169</v>
      </c>
      <c r="B37" s="171" t="s">
        <v>206</v>
      </c>
      <c r="C37" s="172">
        <v>582</v>
      </c>
      <c r="D37" s="172">
        <v>0</v>
      </c>
      <c r="E37" s="173">
        <f t="shared" si="2"/>
        <v>10714.62</v>
      </c>
      <c r="F37" s="174">
        <f t="shared" si="3"/>
        <v>-2269.7999999999997</v>
      </c>
      <c r="G37" s="174">
        <f t="shared" si="4"/>
        <v>-1001.04</v>
      </c>
      <c r="H37" s="174">
        <f t="shared" si="5"/>
        <v>-2258.16</v>
      </c>
      <c r="I37" s="174"/>
      <c r="J37" s="174">
        <f t="shared" si="6"/>
        <v>-1070.8800000000001</v>
      </c>
      <c r="K37" s="174">
        <f t="shared" si="7"/>
        <v>-4114.74</v>
      </c>
      <c r="L37" s="174"/>
      <c r="M37" s="174">
        <f t="shared" si="8"/>
        <v>-10714.619999999999</v>
      </c>
      <c r="N37" s="175"/>
    </row>
    <row r="38" spans="1:14" x14ac:dyDescent="0.5">
      <c r="A38" s="170">
        <v>3072170</v>
      </c>
      <c r="B38" s="171" t="s">
        <v>207</v>
      </c>
      <c r="C38" s="172">
        <v>387</v>
      </c>
      <c r="D38" s="172">
        <v>0</v>
      </c>
      <c r="E38" s="173">
        <f t="shared" si="2"/>
        <v>7124.67</v>
      </c>
      <c r="F38" s="174">
        <f t="shared" si="3"/>
        <v>-1509.3</v>
      </c>
      <c r="G38" s="174">
        <f t="shared" si="4"/>
        <v>-665.64</v>
      </c>
      <c r="H38" s="174">
        <f t="shared" si="5"/>
        <v>-1501.56</v>
      </c>
      <c r="I38" s="174"/>
      <c r="J38" s="174">
        <f t="shared" si="6"/>
        <v>-712.08</v>
      </c>
      <c r="K38" s="174">
        <f t="shared" si="7"/>
        <v>-2736.09</v>
      </c>
      <c r="L38" s="174"/>
      <c r="M38" s="174">
        <f t="shared" si="8"/>
        <v>-7124.67</v>
      </c>
      <c r="N38" s="175"/>
    </row>
    <row r="39" spans="1:14" x14ac:dyDescent="0.5">
      <c r="A39" s="170">
        <v>3072171</v>
      </c>
      <c r="B39" s="171" t="s">
        <v>208</v>
      </c>
      <c r="C39" s="172">
        <v>819</v>
      </c>
      <c r="D39" s="172">
        <v>0</v>
      </c>
      <c r="E39" s="173">
        <f t="shared" si="2"/>
        <v>15077.79</v>
      </c>
      <c r="F39" s="174">
        <f t="shared" si="3"/>
        <v>-3194.1</v>
      </c>
      <c r="G39" s="174">
        <f t="shared" si="4"/>
        <v>-1408.68</v>
      </c>
      <c r="H39" s="174">
        <f t="shared" si="5"/>
        <v>-3177.72</v>
      </c>
      <c r="I39" s="174"/>
      <c r="J39" s="174">
        <f t="shared" si="6"/>
        <v>-1506.96</v>
      </c>
      <c r="K39" s="174">
        <f t="shared" si="7"/>
        <v>-5790.33</v>
      </c>
      <c r="L39" s="174"/>
      <c r="M39" s="174">
        <f t="shared" si="8"/>
        <v>-15077.789999999999</v>
      </c>
      <c r="N39" s="175"/>
    </row>
    <row r="40" spans="1:14" x14ac:dyDescent="0.5">
      <c r="A40" s="170">
        <v>3072172</v>
      </c>
      <c r="B40" s="171" t="s">
        <v>209</v>
      </c>
      <c r="C40" s="172">
        <v>546</v>
      </c>
      <c r="D40" s="172">
        <v>0</v>
      </c>
      <c r="E40" s="173">
        <f t="shared" si="2"/>
        <v>10051.86</v>
      </c>
      <c r="F40" s="174">
        <f t="shared" si="3"/>
        <v>-2129.4</v>
      </c>
      <c r="G40" s="174">
        <f t="shared" si="4"/>
        <v>-939.12</v>
      </c>
      <c r="H40" s="174">
        <f t="shared" si="5"/>
        <v>-2118.48</v>
      </c>
      <c r="I40" s="174"/>
      <c r="J40" s="174">
        <f t="shared" si="6"/>
        <v>-1004.6400000000001</v>
      </c>
      <c r="K40" s="174">
        <f t="shared" si="7"/>
        <v>-3860.2200000000003</v>
      </c>
      <c r="L40" s="174"/>
      <c r="M40" s="174">
        <f t="shared" si="8"/>
        <v>-10051.86</v>
      </c>
      <c r="N40" s="175"/>
    </row>
    <row r="41" spans="1:14" x14ac:dyDescent="0.5">
      <c r="A41" s="170">
        <v>3072173</v>
      </c>
      <c r="B41" s="171" t="s">
        <v>210</v>
      </c>
      <c r="C41" s="172">
        <v>608</v>
      </c>
      <c r="D41" s="172">
        <v>0</v>
      </c>
      <c r="E41" s="173">
        <f t="shared" si="2"/>
        <v>11193.28</v>
      </c>
      <c r="F41" s="174">
        <f t="shared" si="3"/>
        <v>-2371.1999999999998</v>
      </c>
      <c r="G41" s="174">
        <f t="shared" si="4"/>
        <v>-1045.76</v>
      </c>
      <c r="H41" s="174">
        <f t="shared" si="5"/>
        <v>-2359.04</v>
      </c>
      <c r="I41" s="174"/>
      <c r="J41" s="174">
        <f t="shared" si="6"/>
        <v>-1118.72</v>
      </c>
      <c r="K41" s="174">
        <f t="shared" si="7"/>
        <v>-4298.5600000000004</v>
      </c>
      <c r="L41" s="174"/>
      <c r="M41" s="174">
        <f t="shared" si="8"/>
        <v>-11193.28</v>
      </c>
      <c r="N41" s="175"/>
    </row>
    <row r="42" spans="1:14" x14ac:dyDescent="0.5">
      <c r="A42" s="170">
        <v>3072174</v>
      </c>
      <c r="B42" s="171" t="s">
        <v>211</v>
      </c>
      <c r="C42" s="172">
        <v>623</v>
      </c>
      <c r="D42" s="172">
        <v>0</v>
      </c>
      <c r="E42" s="173">
        <f t="shared" si="2"/>
        <v>11469.43</v>
      </c>
      <c r="F42" s="174">
        <f t="shared" si="3"/>
        <v>-2429.6999999999998</v>
      </c>
      <c r="G42" s="174">
        <f t="shared" si="4"/>
        <v>-1071.56</v>
      </c>
      <c r="H42" s="174">
        <f t="shared" si="5"/>
        <v>-2417.2399999999998</v>
      </c>
      <c r="I42" s="174"/>
      <c r="J42" s="174">
        <f t="shared" si="6"/>
        <v>-1146.32</v>
      </c>
      <c r="K42" s="174">
        <f t="shared" si="7"/>
        <v>-4404.6100000000006</v>
      </c>
      <c r="L42" s="174"/>
      <c r="M42" s="174">
        <f t="shared" si="8"/>
        <v>-11469.43</v>
      </c>
      <c r="N42" s="175"/>
    </row>
    <row r="43" spans="1:14" x14ac:dyDescent="0.5">
      <c r="A43" s="170">
        <v>3072175</v>
      </c>
      <c r="B43" s="171" t="s">
        <v>212</v>
      </c>
      <c r="C43" s="172">
        <v>445</v>
      </c>
      <c r="D43" s="172">
        <v>0</v>
      </c>
      <c r="E43" s="173">
        <f t="shared" si="2"/>
        <v>8192.4500000000007</v>
      </c>
      <c r="F43" s="174">
        <f t="shared" si="3"/>
        <v>-1735.5</v>
      </c>
      <c r="G43" s="174">
        <f t="shared" si="4"/>
        <v>-765.4</v>
      </c>
      <c r="H43" s="174">
        <f t="shared" si="5"/>
        <v>-1726.6</v>
      </c>
      <c r="I43" s="174"/>
      <c r="J43" s="174">
        <f t="shared" si="6"/>
        <v>-818.80000000000007</v>
      </c>
      <c r="K43" s="174">
        <f t="shared" si="7"/>
        <v>-3146.15</v>
      </c>
      <c r="L43" s="174"/>
      <c r="M43" s="174">
        <f t="shared" si="8"/>
        <v>-8192.4500000000007</v>
      </c>
      <c r="N43" s="175"/>
    </row>
    <row r="44" spans="1:14" x14ac:dyDescent="0.5">
      <c r="A44" s="170">
        <v>3072176</v>
      </c>
      <c r="B44" s="171" t="s">
        <v>213</v>
      </c>
      <c r="C44" s="172">
        <v>415</v>
      </c>
      <c r="D44" s="172">
        <v>0</v>
      </c>
      <c r="E44" s="173">
        <f t="shared" si="2"/>
        <v>7640.15</v>
      </c>
      <c r="F44" s="174">
        <f t="shared" si="3"/>
        <v>-1618.5</v>
      </c>
      <c r="G44" s="174">
        <f t="shared" si="4"/>
        <v>-713.8</v>
      </c>
      <c r="H44" s="174">
        <f t="shared" si="5"/>
        <v>-1610.2</v>
      </c>
      <c r="I44" s="174"/>
      <c r="J44" s="174">
        <f t="shared" si="6"/>
        <v>-763.6</v>
      </c>
      <c r="K44" s="174">
        <f t="shared" si="7"/>
        <v>-2934.05</v>
      </c>
      <c r="L44" s="174"/>
      <c r="M44" s="174">
        <f t="shared" si="8"/>
        <v>-7640.1500000000005</v>
      </c>
      <c r="N44" s="175"/>
    </row>
    <row r="45" spans="1:14" x14ac:dyDescent="0.5">
      <c r="A45" s="170">
        <v>3072177</v>
      </c>
      <c r="B45" s="171" t="s">
        <v>214</v>
      </c>
      <c r="C45" s="172">
        <v>369</v>
      </c>
      <c r="D45" s="172">
        <v>0</v>
      </c>
      <c r="E45" s="173">
        <f t="shared" si="2"/>
        <v>6793.29</v>
      </c>
      <c r="F45" s="174">
        <f t="shared" si="3"/>
        <v>-1439.1</v>
      </c>
      <c r="G45" s="174">
        <f t="shared" si="4"/>
        <v>-634.67999999999995</v>
      </c>
      <c r="H45" s="174">
        <f t="shared" si="5"/>
        <v>-1431.72</v>
      </c>
      <c r="I45" s="174"/>
      <c r="J45" s="174">
        <f t="shared" si="6"/>
        <v>-678.96</v>
      </c>
      <c r="K45" s="174">
        <f t="shared" si="7"/>
        <v>-2608.83</v>
      </c>
      <c r="L45" s="174"/>
      <c r="M45" s="174">
        <f t="shared" si="8"/>
        <v>-6793.29</v>
      </c>
      <c r="N45" s="175"/>
    </row>
    <row r="46" spans="1:14" x14ac:dyDescent="0.5">
      <c r="A46" s="170">
        <v>3072178</v>
      </c>
      <c r="B46" s="171" t="s">
        <v>215</v>
      </c>
      <c r="C46" s="172">
        <v>201</v>
      </c>
      <c r="D46" s="172">
        <v>0</v>
      </c>
      <c r="E46" s="173">
        <f t="shared" si="2"/>
        <v>3700.41</v>
      </c>
      <c r="F46" s="174">
        <f t="shared" si="3"/>
        <v>-783.9</v>
      </c>
      <c r="G46" s="174">
        <f t="shared" si="4"/>
        <v>-345.71999999999997</v>
      </c>
      <c r="H46" s="174">
        <f t="shared" si="5"/>
        <v>-779.88</v>
      </c>
      <c r="I46" s="174"/>
      <c r="J46" s="174">
        <f t="shared" si="6"/>
        <v>-369.84000000000003</v>
      </c>
      <c r="K46" s="174">
        <f t="shared" si="7"/>
        <v>-1421.0700000000002</v>
      </c>
      <c r="L46" s="174"/>
      <c r="M46" s="174">
        <f t="shared" si="8"/>
        <v>-3700.4100000000003</v>
      </c>
      <c r="N46" s="175"/>
    </row>
    <row r="47" spans="1:14" x14ac:dyDescent="0.5">
      <c r="A47" s="170">
        <v>3072179</v>
      </c>
      <c r="B47" s="171" t="s">
        <v>216</v>
      </c>
      <c r="C47" s="172">
        <v>319</v>
      </c>
      <c r="D47" s="172">
        <v>0</v>
      </c>
      <c r="E47" s="173">
        <f t="shared" si="2"/>
        <v>5872.79</v>
      </c>
      <c r="F47" s="174">
        <f t="shared" si="3"/>
        <v>-1244.0999999999999</v>
      </c>
      <c r="G47" s="174">
        <f t="shared" si="4"/>
        <v>-548.67999999999995</v>
      </c>
      <c r="H47" s="174">
        <f t="shared" si="5"/>
        <v>-1237.72</v>
      </c>
      <c r="I47" s="174"/>
      <c r="J47" s="174">
        <f t="shared" si="6"/>
        <v>-586.96</v>
      </c>
      <c r="K47" s="174">
        <f t="shared" si="7"/>
        <v>-2255.33</v>
      </c>
      <c r="L47" s="174"/>
      <c r="M47" s="174">
        <f t="shared" si="8"/>
        <v>-5872.79</v>
      </c>
      <c r="N47" s="175"/>
    </row>
    <row r="48" spans="1:14" x14ac:dyDescent="0.5">
      <c r="A48" s="170">
        <v>3072180</v>
      </c>
      <c r="B48" s="171" t="s">
        <v>217</v>
      </c>
      <c r="C48" s="172">
        <v>616</v>
      </c>
      <c r="D48" s="172">
        <v>0</v>
      </c>
      <c r="E48" s="173">
        <f t="shared" si="2"/>
        <v>11340.56</v>
      </c>
      <c r="F48" s="174">
        <f t="shared" si="3"/>
        <v>-2402.4</v>
      </c>
      <c r="G48" s="174">
        <f t="shared" si="4"/>
        <v>-1059.52</v>
      </c>
      <c r="H48" s="174">
        <f t="shared" si="5"/>
        <v>-2390.08</v>
      </c>
      <c r="I48" s="174"/>
      <c r="J48" s="174">
        <f t="shared" si="6"/>
        <v>-1133.44</v>
      </c>
      <c r="K48" s="174">
        <f t="shared" si="7"/>
        <v>-4355.12</v>
      </c>
      <c r="L48" s="174"/>
      <c r="M48" s="174">
        <f t="shared" si="8"/>
        <v>-11340.560000000001</v>
      </c>
      <c r="N48" s="175"/>
    </row>
    <row r="49" spans="1:14" x14ac:dyDescent="0.5">
      <c r="A49" s="170">
        <v>3072181</v>
      </c>
      <c r="B49" s="171" t="s">
        <v>218</v>
      </c>
      <c r="C49" s="172">
        <v>372</v>
      </c>
      <c r="D49" s="172">
        <v>0</v>
      </c>
      <c r="E49" s="173">
        <f t="shared" si="2"/>
        <v>6848.52</v>
      </c>
      <c r="F49" s="174">
        <f t="shared" si="3"/>
        <v>-1450.8</v>
      </c>
      <c r="G49" s="174">
        <f t="shared" si="4"/>
        <v>-639.84</v>
      </c>
      <c r="H49" s="174">
        <f t="shared" si="5"/>
        <v>-1443.36</v>
      </c>
      <c r="I49" s="174"/>
      <c r="J49" s="174">
        <f t="shared" si="6"/>
        <v>-684.48</v>
      </c>
      <c r="K49" s="174">
        <f t="shared" si="7"/>
        <v>-2630.04</v>
      </c>
      <c r="L49" s="174"/>
      <c r="M49" s="174">
        <f t="shared" si="8"/>
        <v>-6848.5199999999995</v>
      </c>
      <c r="N49" s="175"/>
    </row>
    <row r="50" spans="1:14" x14ac:dyDescent="0.5">
      <c r="A50" s="170">
        <v>3072182</v>
      </c>
      <c r="B50" s="171" t="s">
        <v>219</v>
      </c>
      <c r="C50" s="172">
        <v>631</v>
      </c>
      <c r="D50" s="172">
        <v>0</v>
      </c>
      <c r="E50" s="173">
        <f t="shared" si="2"/>
        <v>11616.710000000001</v>
      </c>
      <c r="F50" s="174">
        <f t="shared" si="3"/>
        <v>-2460.9</v>
      </c>
      <c r="G50" s="174">
        <f t="shared" si="4"/>
        <v>-1085.32</v>
      </c>
      <c r="H50" s="174">
        <f t="shared" si="5"/>
        <v>-2448.2799999999997</v>
      </c>
      <c r="I50" s="174"/>
      <c r="J50" s="174">
        <f t="shared" si="6"/>
        <v>-1161.04</v>
      </c>
      <c r="K50" s="174">
        <f t="shared" si="7"/>
        <v>-4461.17</v>
      </c>
      <c r="L50" s="174"/>
      <c r="M50" s="174">
        <f t="shared" si="8"/>
        <v>-11616.71</v>
      </c>
      <c r="N50" s="175"/>
    </row>
    <row r="51" spans="1:14" x14ac:dyDescent="0.5">
      <c r="A51" s="170">
        <v>3072183</v>
      </c>
      <c r="B51" s="171" t="s">
        <v>220</v>
      </c>
      <c r="C51" s="172">
        <v>413</v>
      </c>
      <c r="D51" s="172">
        <v>0</v>
      </c>
      <c r="E51" s="173">
        <f t="shared" si="2"/>
        <v>7603.33</v>
      </c>
      <c r="F51" s="174">
        <f t="shared" si="3"/>
        <v>-1610.7</v>
      </c>
      <c r="G51" s="174">
        <f t="shared" si="4"/>
        <v>-710.36</v>
      </c>
      <c r="H51" s="174">
        <f t="shared" si="5"/>
        <v>-1602.44</v>
      </c>
      <c r="I51" s="174"/>
      <c r="J51" s="174">
        <f t="shared" si="6"/>
        <v>-759.92000000000007</v>
      </c>
      <c r="K51" s="174">
        <f t="shared" si="7"/>
        <v>-2919.9100000000003</v>
      </c>
      <c r="L51" s="174"/>
      <c r="M51" s="174">
        <f t="shared" si="8"/>
        <v>-7603.33</v>
      </c>
      <c r="N51" s="175"/>
    </row>
    <row r="52" spans="1:14" x14ac:dyDescent="0.5">
      <c r="A52" s="170">
        <v>3072186</v>
      </c>
      <c r="B52" s="171" t="s">
        <v>221</v>
      </c>
      <c r="C52" s="172">
        <v>415</v>
      </c>
      <c r="D52" s="172">
        <v>0</v>
      </c>
      <c r="E52" s="173">
        <f t="shared" si="2"/>
        <v>7640.15</v>
      </c>
      <c r="F52" s="174">
        <f t="shared" si="3"/>
        <v>-1618.5</v>
      </c>
      <c r="G52" s="174">
        <f t="shared" si="4"/>
        <v>-713.8</v>
      </c>
      <c r="H52" s="174">
        <f t="shared" si="5"/>
        <v>-1610.2</v>
      </c>
      <c r="I52" s="174"/>
      <c r="J52" s="174">
        <f t="shared" si="6"/>
        <v>-763.6</v>
      </c>
      <c r="K52" s="174">
        <f t="shared" si="7"/>
        <v>-2934.05</v>
      </c>
      <c r="L52" s="174"/>
      <c r="M52" s="174">
        <f t="shared" si="8"/>
        <v>-7640.1500000000005</v>
      </c>
      <c r="N52" s="175"/>
    </row>
    <row r="53" spans="1:14" x14ac:dyDescent="0.5">
      <c r="A53" s="170">
        <v>3072187</v>
      </c>
      <c r="B53" s="171" t="s">
        <v>222</v>
      </c>
      <c r="C53" s="172">
        <v>732</v>
      </c>
      <c r="D53" s="172">
        <v>0</v>
      </c>
      <c r="E53" s="173">
        <f t="shared" si="2"/>
        <v>13476.12</v>
      </c>
      <c r="F53" s="174">
        <f t="shared" si="3"/>
        <v>-2854.7999999999997</v>
      </c>
      <c r="G53" s="174">
        <f t="shared" si="4"/>
        <v>-1259.04</v>
      </c>
      <c r="H53" s="174">
        <f t="shared" si="5"/>
        <v>-2840.16</v>
      </c>
      <c r="I53" s="174"/>
      <c r="J53" s="174">
        <f t="shared" si="6"/>
        <v>-1346.88</v>
      </c>
      <c r="K53" s="174">
        <f t="shared" si="7"/>
        <v>-5175.24</v>
      </c>
      <c r="L53" s="174"/>
      <c r="M53" s="174">
        <f t="shared" si="8"/>
        <v>-13476.12</v>
      </c>
      <c r="N53" s="175"/>
    </row>
    <row r="54" spans="1:14" x14ac:dyDescent="0.5">
      <c r="A54" s="170">
        <v>3073500</v>
      </c>
      <c r="B54" s="171" t="s">
        <v>223</v>
      </c>
      <c r="C54" s="172">
        <v>402</v>
      </c>
      <c r="D54" s="172">
        <v>0</v>
      </c>
      <c r="E54" s="173">
        <f t="shared" si="2"/>
        <v>7400.82</v>
      </c>
      <c r="F54" s="174">
        <f t="shared" si="3"/>
        <v>-1567.8</v>
      </c>
      <c r="G54" s="174">
        <f t="shared" si="4"/>
        <v>-691.43999999999994</v>
      </c>
      <c r="H54" s="174">
        <f t="shared" si="5"/>
        <v>-1559.76</v>
      </c>
      <c r="I54" s="174"/>
      <c r="J54" s="174">
        <f t="shared" si="6"/>
        <v>-739.68000000000006</v>
      </c>
      <c r="K54" s="174">
        <f t="shared" si="7"/>
        <v>-2842.1400000000003</v>
      </c>
      <c r="L54" s="174"/>
      <c r="M54" s="174">
        <f t="shared" si="8"/>
        <v>-7400.8200000000006</v>
      </c>
      <c r="N54" s="175"/>
    </row>
    <row r="55" spans="1:14" x14ac:dyDescent="0.5">
      <c r="A55" s="170">
        <v>3073503</v>
      </c>
      <c r="B55" s="171" t="s">
        <v>224</v>
      </c>
      <c r="C55" s="172">
        <v>419</v>
      </c>
      <c r="D55" s="172">
        <v>0</v>
      </c>
      <c r="E55" s="173">
        <f t="shared" si="2"/>
        <v>7713.79</v>
      </c>
      <c r="F55" s="174">
        <f t="shared" si="3"/>
        <v>-1634.1</v>
      </c>
      <c r="G55" s="174">
        <f t="shared" si="4"/>
        <v>-720.68</v>
      </c>
      <c r="H55" s="174">
        <f t="shared" si="5"/>
        <v>-1625.72</v>
      </c>
      <c r="I55" s="174"/>
      <c r="J55" s="174">
        <f t="shared" si="6"/>
        <v>-770.96</v>
      </c>
      <c r="K55" s="174">
        <f t="shared" si="7"/>
        <v>-2962.33</v>
      </c>
      <c r="L55" s="174"/>
      <c r="M55" s="174">
        <f t="shared" si="8"/>
        <v>-7713.79</v>
      </c>
      <c r="N55" s="175"/>
    </row>
    <row r="56" spans="1:14" x14ac:dyDescent="0.5">
      <c r="A56" s="170">
        <v>3073504</v>
      </c>
      <c r="B56" s="171" t="s">
        <v>225</v>
      </c>
      <c r="C56" s="172">
        <v>381</v>
      </c>
      <c r="D56" s="172">
        <v>0</v>
      </c>
      <c r="E56" s="173">
        <f t="shared" si="2"/>
        <v>7014.21</v>
      </c>
      <c r="F56" s="174">
        <f t="shared" si="3"/>
        <v>-1485.8999999999999</v>
      </c>
      <c r="G56" s="174">
        <f t="shared" si="4"/>
        <v>-655.31999999999994</v>
      </c>
      <c r="H56" s="174">
        <f t="shared" si="5"/>
        <v>-1478.28</v>
      </c>
      <c r="I56" s="174"/>
      <c r="J56" s="174">
        <f t="shared" si="6"/>
        <v>-701.04000000000008</v>
      </c>
      <c r="K56" s="174">
        <f t="shared" si="7"/>
        <v>-2693.67</v>
      </c>
      <c r="L56" s="174"/>
      <c r="M56" s="174">
        <f t="shared" si="8"/>
        <v>-7014.21</v>
      </c>
      <c r="N56" s="175"/>
    </row>
    <row r="57" spans="1:14" x14ac:dyDescent="0.5">
      <c r="A57" s="170">
        <v>3073505</v>
      </c>
      <c r="B57" s="171" t="s">
        <v>226</v>
      </c>
      <c r="C57" s="172">
        <v>210</v>
      </c>
      <c r="D57" s="172">
        <v>0</v>
      </c>
      <c r="E57" s="173">
        <f t="shared" si="2"/>
        <v>3866.1</v>
      </c>
      <c r="F57" s="174">
        <f t="shared" si="3"/>
        <v>-819</v>
      </c>
      <c r="G57" s="174">
        <f t="shared" si="4"/>
        <v>-361.2</v>
      </c>
      <c r="H57" s="174">
        <f t="shared" si="5"/>
        <v>-814.8</v>
      </c>
      <c r="I57" s="174"/>
      <c r="J57" s="174">
        <f t="shared" si="6"/>
        <v>-386.40000000000003</v>
      </c>
      <c r="K57" s="174">
        <f t="shared" si="7"/>
        <v>-1484.7</v>
      </c>
      <c r="L57" s="174"/>
      <c r="M57" s="174">
        <f t="shared" si="8"/>
        <v>-3866.1000000000004</v>
      </c>
      <c r="N57" s="175"/>
    </row>
    <row r="58" spans="1:14" x14ac:dyDescent="0.5">
      <c r="A58" s="170">
        <v>3073506</v>
      </c>
      <c r="B58" s="171" t="s">
        <v>227</v>
      </c>
      <c r="C58" s="172">
        <v>513</v>
      </c>
      <c r="D58" s="172">
        <v>0</v>
      </c>
      <c r="E58" s="173">
        <f t="shared" si="2"/>
        <v>9444.33</v>
      </c>
      <c r="F58" s="174">
        <f t="shared" si="3"/>
        <v>-2000.7</v>
      </c>
      <c r="G58" s="174">
        <f t="shared" si="4"/>
        <v>-882.36</v>
      </c>
      <c r="H58" s="174">
        <f t="shared" si="5"/>
        <v>-1990.44</v>
      </c>
      <c r="I58" s="174"/>
      <c r="J58" s="174">
        <f t="shared" si="6"/>
        <v>-943.92000000000007</v>
      </c>
      <c r="K58" s="174">
        <f t="shared" si="7"/>
        <v>-3626.9100000000003</v>
      </c>
      <c r="L58" s="174"/>
      <c r="M58" s="174">
        <f t="shared" si="8"/>
        <v>-9444.33</v>
      </c>
      <c r="N58" s="175"/>
    </row>
    <row r="59" spans="1:14" x14ac:dyDescent="0.5">
      <c r="A59" s="170">
        <v>3073507</v>
      </c>
      <c r="B59" s="171" t="s">
        <v>228</v>
      </c>
      <c r="C59" s="172">
        <v>609</v>
      </c>
      <c r="D59" s="172">
        <v>0</v>
      </c>
      <c r="E59" s="173">
        <f t="shared" si="2"/>
        <v>11211.69</v>
      </c>
      <c r="F59" s="174">
        <f t="shared" si="3"/>
        <v>-2375.1</v>
      </c>
      <c r="G59" s="174">
        <f t="shared" si="4"/>
        <v>-1047.48</v>
      </c>
      <c r="H59" s="174">
        <f t="shared" si="5"/>
        <v>-2362.92</v>
      </c>
      <c r="I59" s="174"/>
      <c r="J59" s="174">
        <f t="shared" si="6"/>
        <v>-1120.56</v>
      </c>
      <c r="K59" s="174">
        <f t="shared" si="7"/>
        <v>-4305.63</v>
      </c>
      <c r="L59" s="174"/>
      <c r="M59" s="174">
        <f t="shared" si="8"/>
        <v>-11211.689999999999</v>
      </c>
      <c r="N59" s="175"/>
    </row>
    <row r="60" spans="1:14" x14ac:dyDescent="0.5">
      <c r="A60" s="170">
        <v>3073508</v>
      </c>
      <c r="B60" s="171" t="s">
        <v>229</v>
      </c>
      <c r="C60" s="172">
        <v>570</v>
      </c>
      <c r="D60" s="172">
        <v>0</v>
      </c>
      <c r="E60" s="173">
        <f t="shared" si="2"/>
        <v>10493.7</v>
      </c>
      <c r="F60" s="174">
        <f t="shared" si="3"/>
        <v>-2223</v>
      </c>
      <c r="G60" s="174">
        <f t="shared" si="4"/>
        <v>-980.4</v>
      </c>
      <c r="H60" s="174">
        <f t="shared" si="5"/>
        <v>-2211.6</v>
      </c>
      <c r="I60" s="174"/>
      <c r="J60" s="174">
        <f t="shared" si="6"/>
        <v>-1048.8</v>
      </c>
      <c r="K60" s="174">
        <f t="shared" si="7"/>
        <v>-4029.9</v>
      </c>
      <c r="L60" s="174"/>
      <c r="M60" s="174">
        <f t="shared" si="8"/>
        <v>-10493.7</v>
      </c>
      <c r="N60" s="175"/>
    </row>
    <row r="61" spans="1:14" x14ac:dyDescent="0.5">
      <c r="A61" s="170">
        <v>3073509</v>
      </c>
      <c r="B61" s="171" t="s">
        <v>230</v>
      </c>
      <c r="C61" s="172">
        <v>413</v>
      </c>
      <c r="D61" s="172">
        <v>0</v>
      </c>
      <c r="E61" s="173">
        <f t="shared" si="2"/>
        <v>7603.33</v>
      </c>
      <c r="F61" s="174">
        <f t="shared" si="3"/>
        <v>-1610.7</v>
      </c>
      <c r="G61" s="174">
        <f t="shared" si="4"/>
        <v>-710.36</v>
      </c>
      <c r="H61" s="174">
        <f t="shared" si="5"/>
        <v>-1602.44</v>
      </c>
      <c r="I61" s="174"/>
      <c r="J61" s="174">
        <f t="shared" si="6"/>
        <v>-759.92000000000007</v>
      </c>
      <c r="K61" s="174">
        <f t="shared" si="7"/>
        <v>-2919.9100000000003</v>
      </c>
      <c r="L61" s="174"/>
      <c r="M61" s="174">
        <f t="shared" si="8"/>
        <v>-7603.33</v>
      </c>
      <c r="N61" s="175"/>
    </row>
    <row r="62" spans="1:14" x14ac:dyDescent="0.5">
      <c r="A62" s="170">
        <v>3073510</v>
      </c>
      <c r="B62" s="171" t="s">
        <v>231</v>
      </c>
      <c r="C62" s="172">
        <v>414</v>
      </c>
      <c r="D62" s="172">
        <v>0</v>
      </c>
      <c r="E62" s="173">
        <f t="shared" si="2"/>
        <v>7621.74</v>
      </c>
      <c r="F62" s="174">
        <f t="shared" si="3"/>
        <v>-1614.6</v>
      </c>
      <c r="G62" s="174">
        <f t="shared" si="4"/>
        <v>-712.08</v>
      </c>
      <c r="H62" s="174">
        <f t="shared" si="5"/>
        <v>-1606.32</v>
      </c>
      <c r="I62" s="174"/>
      <c r="J62" s="174">
        <f t="shared" si="6"/>
        <v>-761.76</v>
      </c>
      <c r="K62" s="174">
        <f t="shared" si="7"/>
        <v>-2926.98</v>
      </c>
      <c r="L62" s="174"/>
      <c r="M62" s="174">
        <f t="shared" si="8"/>
        <v>-7621.74</v>
      </c>
      <c r="N62" s="175"/>
    </row>
    <row r="63" spans="1:14" x14ac:dyDescent="0.5">
      <c r="A63" s="170">
        <v>3073511</v>
      </c>
      <c r="B63" s="171" t="s">
        <v>232</v>
      </c>
      <c r="C63" s="172">
        <v>208</v>
      </c>
      <c r="D63" s="172">
        <v>0</v>
      </c>
      <c r="E63" s="173">
        <f t="shared" si="2"/>
        <v>3829.28</v>
      </c>
      <c r="F63" s="174">
        <f t="shared" si="3"/>
        <v>-811.19999999999993</v>
      </c>
      <c r="G63" s="174">
        <f t="shared" si="4"/>
        <v>-357.76</v>
      </c>
      <c r="H63" s="174">
        <f t="shared" si="5"/>
        <v>-807.04</v>
      </c>
      <c r="I63" s="174"/>
      <c r="J63" s="174">
        <f t="shared" si="6"/>
        <v>-382.72</v>
      </c>
      <c r="K63" s="174">
        <f t="shared" si="7"/>
        <v>-1470.56</v>
      </c>
      <c r="L63" s="174"/>
      <c r="M63" s="174">
        <f t="shared" si="8"/>
        <v>-3829.28</v>
      </c>
      <c r="N63" s="175"/>
    </row>
    <row r="64" spans="1:14" x14ac:dyDescent="0.5">
      <c r="A64" s="170">
        <v>3073512</v>
      </c>
      <c r="B64" s="171" t="s">
        <v>233</v>
      </c>
      <c r="C64" s="172">
        <v>405</v>
      </c>
      <c r="D64" s="172">
        <v>0</v>
      </c>
      <c r="E64" s="173">
        <f t="shared" si="2"/>
        <v>7456.05</v>
      </c>
      <c r="F64" s="174">
        <f t="shared" si="3"/>
        <v>-1579.5</v>
      </c>
      <c r="G64" s="174">
        <f t="shared" si="4"/>
        <v>-696.6</v>
      </c>
      <c r="H64" s="174">
        <f t="shared" si="5"/>
        <v>-1571.3999999999999</v>
      </c>
      <c r="I64" s="174"/>
      <c r="J64" s="174">
        <f t="shared" si="6"/>
        <v>-745.2</v>
      </c>
      <c r="K64" s="174">
        <f t="shared" si="7"/>
        <v>-2863.35</v>
      </c>
      <c r="L64" s="174"/>
      <c r="M64" s="174">
        <f t="shared" si="8"/>
        <v>-7456.0499999999993</v>
      </c>
      <c r="N64" s="175"/>
    </row>
    <row r="65" spans="1:14" x14ac:dyDescent="0.5">
      <c r="A65" s="170">
        <v>3073513</v>
      </c>
      <c r="B65" s="171" t="s">
        <v>234</v>
      </c>
      <c r="C65" s="172">
        <v>837</v>
      </c>
      <c r="D65" s="172">
        <v>0</v>
      </c>
      <c r="E65" s="173">
        <f t="shared" si="2"/>
        <v>15409.17</v>
      </c>
      <c r="F65" s="174">
        <f t="shared" si="3"/>
        <v>-3264.2999999999997</v>
      </c>
      <c r="G65" s="174">
        <f t="shared" si="4"/>
        <v>-1439.6399999999999</v>
      </c>
      <c r="H65" s="174">
        <f t="shared" si="5"/>
        <v>-3247.56</v>
      </c>
      <c r="I65" s="174"/>
      <c r="J65" s="174">
        <f t="shared" si="6"/>
        <v>-1540.0800000000002</v>
      </c>
      <c r="K65" s="174">
        <f t="shared" si="7"/>
        <v>-5917.59</v>
      </c>
      <c r="L65" s="174"/>
      <c r="M65" s="174">
        <f t="shared" si="8"/>
        <v>-15409.17</v>
      </c>
      <c r="N65" s="175"/>
    </row>
    <row r="66" spans="1:14" x14ac:dyDescent="0.5">
      <c r="A66" s="170">
        <v>3075201</v>
      </c>
      <c r="B66" s="171" t="s">
        <v>235</v>
      </c>
      <c r="C66" s="172">
        <v>175</v>
      </c>
      <c r="D66" s="172">
        <v>0</v>
      </c>
      <c r="E66" s="173">
        <f t="shared" si="2"/>
        <v>3221.75</v>
      </c>
      <c r="F66" s="174">
        <f t="shared" si="3"/>
        <v>-682.5</v>
      </c>
      <c r="G66" s="174">
        <f t="shared" si="4"/>
        <v>-301</v>
      </c>
      <c r="H66" s="174">
        <f t="shared" si="5"/>
        <v>-679</v>
      </c>
      <c r="I66" s="174"/>
      <c r="J66" s="174">
        <f t="shared" si="6"/>
        <v>-322</v>
      </c>
      <c r="K66" s="174">
        <f t="shared" si="7"/>
        <v>-1237.25</v>
      </c>
      <c r="L66" s="174"/>
      <c r="M66" s="174">
        <f t="shared" si="8"/>
        <v>-3221.75</v>
      </c>
      <c r="N66" s="175"/>
    </row>
    <row r="67" spans="1:14" x14ac:dyDescent="0.5">
      <c r="A67" s="170">
        <v>3074020</v>
      </c>
      <c r="B67" s="171" t="s">
        <v>236</v>
      </c>
      <c r="C67" s="172">
        <v>0</v>
      </c>
      <c r="D67" s="172">
        <v>1152</v>
      </c>
      <c r="E67" s="173">
        <f>10.18*D67</f>
        <v>11727.36</v>
      </c>
      <c r="F67" s="174">
        <f>+D67*$F$6</f>
        <v>-4492.8</v>
      </c>
      <c r="G67" s="174">
        <f>+D67*$G$6</f>
        <v>-1981.44</v>
      </c>
      <c r="H67" s="174">
        <f t="shared" ref="H67:H73" si="9">+D67*$I$6</f>
        <v>-3133.44</v>
      </c>
      <c r="I67" s="156"/>
      <c r="J67" s="174">
        <f>+D67*$J$6</f>
        <v>-2119.6800000000003</v>
      </c>
      <c r="K67" s="174"/>
      <c r="L67" s="174">
        <f t="shared" ref="L67:L73" si="10">+D67*$L$6</f>
        <v>0</v>
      </c>
      <c r="M67" s="174">
        <f t="shared" si="8"/>
        <v>-11727.36</v>
      </c>
      <c r="N67" s="175"/>
    </row>
    <row r="68" spans="1:14" x14ac:dyDescent="0.5">
      <c r="A68" s="170">
        <v>3074036</v>
      </c>
      <c r="B68" s="171" t="s">
        <v>237</v>
      </c>
      <c r="C68" s="172">
        <v>0</v>
      </c>
      <c r="D68" s="172">
        <v>1178</v>
      </c>
      <c r="E68" s="173">
        <f t="shared" ref="E68:E73" si="11">10.18*D68</f>
        <v>11992.039999999999</v>
      </c>
      <c r="F68" s="174">
        <f t="shared" ref="F68:F73" si="12">+D68*$F$6</f>
        <v>-4594.2</v>
      </c>
      <c r="G68" s="174">
        <f t="shared" ref="G68:G73" si="13">+D68*$G$6</f>
        <v>-2026.16</v>
      </c>
      <c r="H68" s="174">
        <f t="shared" si="9"/>
        <v>-3204.1600000000003</v>
      </c>
      <c r="I68" s="156"/>
      <c r="J68" s="174">
        <f t="shared" ref="J68:J73" si="14">+D68*$J$6</f>
        <v>-2167.52</v>
      </c>
      <c r="K68" s="174"/>
      <c r="L68" s="174">
        <f t="shared" si="10"/>
        <v>0</v>
      </c>
      <c r="M68" s="174">
        <f t="shared" si="8"/>
        <v>-11992.04</v>
      </c>
      <c r="N68" s="175"/>
    </row>
    <row r="69" spans="1:14" x14ac:dyDescent="0.5">
      <c r="A69" s="170">
        <v>3074603</v>
      </c>
      <c r="B69" s="171" t="s">
        <v>238</v>
      </c>
      <c r="C69" s="172">
        <v>0</v>
      </c>
      <c r="D69" s="172">
        <v>1512</v>
      </c>
      <c r="E69" s="173">
        <f t="shared" si="11"/>
        <v>15392.16</v>
      </c>
      <c r="F69" s="174">
        <f t="shared" si="12"/>
        <v>-5896.8</v>
      </c>
      <c r="G69" s="174">
        <f t="shared" si="13"/>
        <v>-2600.64</v>
      </c>
      <c r="H69" s="174">
        <f t="shared" si="9"/>
        <v>-4112.6400000000003</v>
      </c>
      <c r="I69" s="156"/>
      <c r="J69" s="174">
        <f t="shared" si="14"/>
        <v>-2782.08</v>
      </c>
      <c r="K69" s="174"/>
      <c r="L69" s="174">
        <f t="shared" si="10"/>
        <v>0</v>
      </c>
      <c r="M69" s="174">
        <f t="shared" si="8"/>
        <v>-15392.160000000002</v>
      </c>
      <c r="N69" s="175"/>
    </row>
    <row r="70" spans="1:14" x14ac:dyDescent="0.5">
      <c r="A70" s="170">
        <v>3075400</v>
      </c>
      <c r="B70" s="171" t="s">
        <v>239</v>
      </c>
      <c r="C70" s="172">
        <v>0</v>
      </c>
      <c r="D70" s="172">
        <v>1290</v>
      </c>
      <c r="E70" s="173">
        <f t="shared" si="11"/>
        <v>13132.199999999999</v>
      </c>
      <c r="F70" s="174">
        <f t="shared" si="12"/>
        <v>-5031</v>
      </c>
      <c r="G70" s="174">
        <f t="shared" si="13"/>
        <v>-2218.8000000000002</v>
      </c>
      <c r="H70" s="174">
        <f t="shared" si="9"/>
        <v>-3508.8</v>
      </c>
      <c r="I70" s="156"/>
      <c r="J70" s="174">
        <f t="shared" si="14"/>
        <v>-2373.6</v>
      </c>
      <c r="K70" s="174"/>
      <c r="L70" s="174">
        <f t="shared" si="10"/>
        <v>0</v>
      </c>
      <c r="M70" s="174">
        <f t="shared" si="8"/>
        <v>-13132.2</v>
      </c>
      <c r="N70" s="175"/>
    </row>
    <row r="71" spans="1:14" x14ac:dyDescent="0.5">
      <c r="A71" s="170">
        <v>3075401</v>
      </c>
      <c r="B71" s="171" t="s">
        <v>240</v>
      </c>
      <c r="C71" s="172">
        <v>0</v>
      </c>
      <c r="D71" s="172">
        <v>1317</v>
      </c>
      <c r="E71" s="173">
        <f t="shared" si="11"/>
        <v>13407.06</v>
      </c>
      <c r="F71" s="174">
        <f t="shared" si="12"/>
        <v>-5136.3</v>
      </c>
      <c r="G71" s="174">
        <f t="shared" si="13"/>
        <v>-2265.2399999999998</v>
      </c>
      <c r="H71" s="174">
        <f t="shared" si="9"/>
        <v>-3582.2400000000002</v>
      </c>
      <c r="I71" s="156"/>
      <c r="J71" s="174">
        <f t="shared" si="14"/>
        <v>-2423.2800000000002</v>
      </c>
      <c r="K71" s="174"/>
      <c r="L71" s="174">
        <f t="shared" si="10"/>
        <v>0</v>
      </c>
      <c r="M71" s="174">
        <f t="shared" si="8"/>
        <v>-13407.060000000001</v>
      </c>
      <c r="N71" s="175"/>
    </row>
    <row r="72" spans="1:14" x14ac:dyDescent="0.5">
      <c r="A72" s="170">
        <v>3075402</v>
      </c>
      <c r="B72" s="171" t="s">
        <v>241</v>
      </c>
      <c r="C72" s="172">
        <v>0</v>
      </c>
      <c r="D72" s="172">
        <v>1075</v>
      </c>
      <c r="E72" s="173">
        <f t="shared" si="11"/>
        <v>10943.5</v>
      </c>
      <c r="F72" s="174">
        <f t="shared" si="12"/>
        <v>-4192.5</v>
      </c>
      <c r="G72" s="174">
        <f t="shared" si="13"/>
        <v>-1849</v>
      </c>
      <c r="H72" s="174">
        <f t="shared" si="9"/>
        <v>-2924</v>
      </c>
      <c r="I72" s="156"/>
      <c r="J72" s="174">
        <f t="shared" si="14"/>
        <v>-1978</v>
      </c>
      <c r="K72" s="174"/>
      <c r="L72" s="174">
        <f t="shared" si="10"/>
        <v>0</v>
      </c>
      <c r="M72" s="174">
        <f t="shared" ref="M72:M73" si="15">SUM(F72:L72)</f>
        <v>-10943.5</v>
      </c>
      <c r="N72" s="175"/>
    </row>
    <row r="73" spans="1:14" x14ac:dyDescent="0.5">
      <c r="A73" s="170">
        <v>3075404</v>
      </c>
      <c r="B73" s="171" t="s">
        <v>242</v>
      </c>
      <c r="C73" s="172">
        <v>0</v>
      </c>
      <c r="D73" s="172">
        <v>603</v>
      </c>
      <c r="E73" s="173">
        <f t="shared" si="11"/>
        <v>6138.54</v>
      </c>
      <c r="F73" s="174">
        <f t="shared" si="12"/>
        <v>-2351.6999999999998</v>
      </c>
      <c r="G73" s="174">
        <f t="shared" si="13"/>
        <v>-1037.1600000000001</v>
      </c>
      <c r="H73" s="174">
        <f t="shared" si="9"/>
        <v>-1640.16</v>
      </c>
      <c r="I73" s="156"/>
      <c r="J73" s="174">
        <f t="shared" si="14"/>
        <v>-1109.52</v>
      </c>
      <c r="K73" s="174"/>
      <c r="L73" s="174">
        <f t="shared" si="10"/>
        <v>0</v>
      </c>
      <c r="M73" s="174">
        <f t="shared" si="15"/>
        <v>-6138.5399999999991</v>
      </c>
      <c r="N73" s="175"/>
    </row>
  </sheetData>
  <sheetProtection password="A8AB" sheet="1" objects="1" scenarios="1"/>
  <mergeCells count="3">
    <mergeCell ref="K4:L4"/>
    <mergeCell ref="H4:I4"/>
    <mergeCell ref="B1:E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7BA5-24C4-4BED-8769-AEA2AC816E82}">
  <dimension ref="A1:S85"/>
  <sheetViews>
    <sheetView workbookViewId="0">
      <pane xSplit="1" ySplit="5" topLeftCell="B6" activePane="bottomRight" state="frozen"/>
      <selection pane="topRight" activeCell="B1" sqref="B1"/>
      <selection pane="bottomLeft" activeCell="A6" sqref="A6"/>
      <selection pane="bottomRight" activeCell="B19" sqref="B19"/>
    </sheetView>
  </sheetViews>
  <sheetFormatPr defaultColWidth="9.1171875" defaultRowHeight="14.35" x14ac:dyDescent="0.5"/>
  <cols>
    <col min="1" max="1" width="9.1171875" style="33"/>
    <col min="2" max="2" width="47.703125" style="33" bestFit="1" customWidth="1"/>
    <col min="3" max="3" width="9.1171875" style="33"/>
    <col min="4" max="4" width="21.703125" style="184" customWidth="1"/>
    <col min="5" max="5" width="9.1171875" style="184"/>
    <col min="6" max="6" width="13.41015625" style="184" customWidth="1"/>
    <col min="7" max="7" width="13.234375" style="185" bestFit="1" customWidth="1"/>
    <col min="8" max="16384" width="9.1171875" style="33"/>
  </cols>
  <sheetData>
    <row r="1" spans="1:19" ht="23.35" x14ac:dyDescent="0.8">
      <c r="A1" s="179" t="s">
        <v>259</v>
      </c>
      <c r="B1" s="179"/>
      <c r="C1" s="179"/>
      <c r="D1" s="180"/>
      <c r="E1" s="180"/>
      <c r="F1" s="181"/>
      <c r="G1" s="182"/>
    </row>
    <row r="3" spans="1:19" ht="18" x14ac:dyDescent="0.5">
      <c r="A3" s="183" t="s">
        <v>258</v>
      </c>
    </row>
    <row r="5" spans="1:19" ht="43" x14ac:dyDescent="0.5">
      <c r="A5" s="186" t="s">
        <v>171</v>
      </c>
      <c r="B5" s="186" t="s">
        <v>260</v>
      </c>
      <c r="C5" s="186" t="s">
        <v>261</v>
      </c>
      <c r="D5" s="187" t="s">
        <v>279</v>
      </c>
      <c r="E5" s="187" t="s">
        <v>280</v>
      </c>
      <c r="F5" s="187" t="s">
        <v>282</v>
      </c>
      <c r="G5" s="187" t="s">
        <v>283</v>
      </c>
      <c r="I5" s="33" t="s">
        <v>281</v>
      </c>
      <c r="J5" s="208" t="s">
        <v>285</v>
      </c>
      <c r="K5" s="208"/>
      <c r="L5" s="208"/>
      <c r="M5" s="208"/>
      <c r="N5" s="208"/>
      <c r="O5" s="208"/>
      <c r="P5" s="208"/>
      <c r="Q5" s="208"/>
      <c r="R5" s="208"/>
      <c r="S5" s="208"/>
    </row>
    <row r="6" spans="1:19" x14ac:dyDescent="0.5">
      <c r="A6" s="188">
        <v>3071000</v>
      </c>
      <c r="B6" s="188" t="s">
        <v>262</v>
      </c>
      <c r="C6" s="188" t="s">
        <v>263</v>
      </c>
      <c r="D6" s="189">
        <v>92.2</v>
      </c>
      <c r="E6" s="190">
        <v>105</v>
      </c>
      <c r="F6" s="191">
        <v>158.05714285714288</v>
      </c>
      <c r="G6" s="185">
        <v>16596.000000000004</v>
      </c>
      <c r="J6" s="208"/>
      <c r="K6" s="208"/>
      <c r="L6" s="208"/>
      <c r="M6" s="208"/>
      <c r="N6" s="208"/>
      <c r="O6" s="208"/>
      <c r="P6" s="208"/>
      <c r="Q6" s="208"/>
      <c r="R6" s="208"/>
      <c r="S6" s="208"/>
    </row>
    <row r="7" spans="1:19" x14ac:dyDescent="0.5">
      <c r="A7" s="188">
        <v>3071002</v>
      </c>
      <c r="B7" s="188" t="s">
        <v>264</v>
      </c>
      <c r="C7" s="188" t="s">
        <v>263</v>
      </c>
      <c r="D7" s="189">
        <v>92.2</v>
      </c>
      <c r="E7" s="190">
        <v>120</v>
      </c>
      <c r="F7" s="191">
        <v>158.05714285714288</v>
      </c>
      <c r="G7" s="185">
        <v>18966.857142857145</v>
      </c>
      <c r="J7" s="208"/>
      <c r="K7" s="208"/>
      <c r="L7" s="208"/>
      <c r="M7" s="208"/>
      <c r="N7" s="208"/>
      <c r="O7" s="208"/>
      <c r="P7" s="208"/>
      <c r="Q7" s="208"/>
      <c r="R7" s="208"/>
      <c r="S7" s="208"/>
    </row>
    <row r="8" spans="1:19" x14ac:dyDescent="0.5">
      <c r="A8" s="188">
        <v>3071003</v>
      </c>
      <c r="B8" s="188" t="s">
        <v>265</v>
      </c>
      <c r="C8" s="188" t="s">
        <v>263</v>
      </c>
      <c r="D8" s="189">
        <v>92.2</v>
      </c>
      <c r="E8" s="190">
        <v>145</v>
      </c>
      <c r="F8" s="191">
        <v>158.05714285714288</v>
      </c>
      <c r="G8" s="185">
        <v>22918.285714285717</v>
      </c>
      <c r="J8" s="208"/>
      <c r="K8" s="208"/>
      <c r="L8" s="208"/>
      <c r="M8" s="208"/>
      <c r="N8" s="208"/>
      <c r="O8" s="208"/>
      <c r="P8" s="208"/>
      <c r="Q8" s="208"/>
      <c r="R8" s="208"/>
      <c r="S8" s="208"/>
    </row>
    <row r="9" spans="1:19" x14ac:dyDescent="0.5">
      <c r="A9" s="188">
        <v>3071007</v>
      </c>
      <c r="B9" s="188" t="s">
        <v>266</v>
      </c>
      <c r="C9" s="188" t="s">
        <v>263</v>
      </c>
      <c r="D9" s="189">
        <v>92.2</v>
      </c>
      <c r="E9" s="190">
        <v>137</v>
      </c>
      <c r="F9" s="191">
        <v>158.05714285714288</v>
      </c>
      <c r="G9" s="185">
        <v>21653.828571428574</v>
      </c>
      <c r="J9" s="205"/>
      <c r="K9" s="205"/>
      <c r="L9" s="205"/>
      <c r="M9" s="205"/>
      <c r="N9" s="205"/>
      <c r="O9" s="205"/>
      <c r="P9" s="205"/>
      <c r="Q9" s="205"/>
      <c r="R9" s="205"/>
      <c r="S9" s="205"/>
    </row>
    <row r="10" spans="1:19" x14ac:dyDescent="0.5">
      <c r="A10" s="188">
        <v>3072005</v>
      </c>
      <c r="B10" s="188" t="s">
        <v>177</v>
      </c>
      <c r="C10" s="188" t="s">
        <v>267</v>
      </c>
      <c r="D10" s="189">
        <v>92.2</v>
      </c>
      <c r="E10" s="190">
        <v>324</v>
      </c>
      <c r="F10" s="191">
        <v>158.05714285714288</v>
      </c>
      <c r="G10" s="185">
        <v>51210.514285714293</v>
      </c>
      <c r="J10" s="205"/>
      <c r="K10" s="205"/>
      <c r="L10" s="205"/>
      <c r="M10" s="205"/>
      <c r="N10" s="205"/>
      <c r="O10" s="205"/>
      <c r="P10" s="205"/>
      <c r="Q10" s="205"/>
      <c r="R10" s="205"/>
      <c r="S10" s="205"/>
    </row>
    <row r="11" spans="1:19" x14ac:dyDescent="0.5">
      <c r="A11" s="188">
        <v>3072006</v>
      </c>
      <c r="B11" s="188" t="s">
        <v>178</v>
      </c>
      <c r="C11" s="188" t="s">
        <v>267</v>
      </c>
      <c r="D11" s="189">
        <v>92.2</v>
      </c>
      <c r="E11" s="190">
        <v>232</v>
      </c>
      <c r="F11" s="191">
        <v>158.05714285714288</v>
      </c>
      <c r="G11" s="185">
        <v>36669.257142857146</v>
      </c>
    </row>
    <row r="12" spans="1:19" x14ac:dyDescent="0.5">
      <c r="A12" s="188">
        <v>3072022</v>
      </c>
      <c r="B12" s="188" t="s">
        <v>179</v>
      </c>
      <c r="C12" s="188" t="s">
        <v>267</v>
      </c>
      <c r="D12" s="189">
        <v>92.2</v>
      </c>
      <c r="E12" s="190">
        <v>266</v>
      </c>
      <c r="F12" s="191">
        <v>158.05714285714288</v>
      </c>
      <c r="G12" s="185">
        <v>42043.200000000004</v>
      </c>
      <c r="J12" s="115" t="s">
        <v>284</v>
      </c>
    </row>
    <row r="13" spans="1:19" x14ac:dyDescent="0.5">
      <c r="A13" s="188">
        <v>3072033</v>
      </c>
      <c r="B13" s="188" t="s">
        <v>180</v>
      </c>
      <c r="C13" s="188" t="s">
        <v>267</v>
      </c>
      <c r="D13" s="189">
        <v>92.2</v>
      </c>
      <c r="E13" s="190">
        <v>407</v>
      </c>
      <c r="F13" s="191">
        <v>158.05714285714288</v>
      </c>
      <c r="G13" s="185">
        <v>64329.257142857154</v>
      </c>
    </row>
    <row r="14" spans="1:19" x14ac:dyDescent="0.5">
      <c r="A14" s="188">
        <v>3072046</v>
      </c>
      <c r="B14" s="188" t="s">
        <v>181</v>
      </c>
      <c r="C14" s="188" t="s">
        <v>267</v>
      </c>
      <c r="D14" s="189">
        <v>92.2</v>
      </c>
      <c r="E14" s="190">
        <v>685</v>
      </c>
      <c r="F14" s="191">
        <v>158.05714285714288</v>
      </c>
      <c r="G14" s="185">
        <v>108269.14285714287</v>
      </c>
    </row>
    <row r="15" spans="1:19" x14ac:dyDescent="0.5">
      <c r="A15" s="188">
        <v>3072058</v>
      </c>
      <c r="B15" s="188" t="s">
        <v>182</v>
      </c>
      <c r="C15" s="188" t="s">
        <v>267</v>
      </c>
      <c r="D15" s="189">
        <v>92.2</v>
      </c>
      <c r="E15" s="190">
        <v>453</v>
      </c>
      <c r="F15" s="191">
        <v>158.05714285714288</v>
      </c>
      <c r="G15" s="185">
        <v>71599.885714285731</v>
      </c>
    </row>
    <row r="16" spans="1:19" x14ac:dyDescent="0.5">
      <c r="A16" s="188">
        <v>3072059</v>
      </c>
      <c r="B16" s="188" t="s">
        <v>183</v>
      </c>
      <c r="C16" s="188" t="s">
        <v>267</v>
      </c>
      <c r="D16" s="189">
        <v>92.2</v>
      </c>
      <c r="E16" s="190">
        <v>512</v>
      </c>
      <c r="F16" s="191">
        <v>158.05714285714288</v>
      </c>
      <c r="G16" s="185">
        <v>80925.257142857154</v>
      </c>
    </row>
    <row r="17" spans="1:7" x14ac:dyDescent="0.5">
      <c r="A17" s="188">
        <v>3072067</v>
      </c>
      <c r="B17" s="188" t="s">
        <v>184</v>
      </c>
      <c r="C17" s="188" t="s">
        <v>267</v>
      </c>
      <c r="D17" s="189">
        <v>92.2</v>
      </c>
      <c r="E17" s="190">
        <v>432</v>
      </c>
      <c r="F17" s="191">
        <v>158.05714285714288</v>
      </c>
      <c r="G17" s="185">
        <v>68280.685714285719</v>
      </c>
    </row>
    <row r="18" spans="1:7" x14ac:dyDescent="0.5">
      <c r="A18" s="188">
        <v>3072071</v>
      </c>
      <c r="B18" s="188" t="s">
        <v>185</v>
      </c>
      <c r="C18" s="188" t="s">
        <v>267</v>
      </c>
      <c r="D18" s="189">
        <v>92.2</v>
      </c>
      <c r="E18" s="190">
        <v>658</v>
      </c>
      <c r="F18" s="191">
        <v>158.05714285714288</v>
      </c>
      <c r="G18" s="185">
        <v>104001.60000000002</v>
      </c>
    </row>
    <row r="19" spans="1:7" x14ac:dyDescent="0.5">
      <c r="A19" s="188">
        <v>3072076</v>
      </c>
      <c r="B19" s="188" t="s">
        <v>186</v>
      </c>
      <c r="C19" s="188" t="s">
        <v>267</v>
      </c>
      <c r="D19" s="189">
        <v>92.2</v>
      </c>
      <c r="E19" s="190">
        <v>383</v>
      </c>
      <c r="F19" s="191">
        <v>158.05714285714288</v>
      </c>
      <c r="G19" s="185">
        <v>60535.885714285723</v>
      </c>
    </row>
    <row r="20" spans="1:7" x14ac:dyDescent="0.5">
      <c r="A20" s="188">
        <v>3072083</v>
      </c>
      <c r="B20" s="188" t="s">
        <v>187</v>
      </c>
      <c r="C20" s="188" t="s">
        <v>267</v>
      </c>
      <c r="D20" s="189">
        <v>92.2</v>
      </c>
      <c r="E20" s="190">
        <v>371</v>
      </c>
      <c r="F20" s="191">
        <v>158.05714285714288</v>
      </c>
      <c r="G20" s="185">
        <v>58639.200000000004</v>
      </c>
    </row>
    <row r="21" spans="1:7" x14ac:dyDescent="0.5">
      <c r="A21" s="188">
        <v>3072088</v>
      </c>
      <c r="B21" s="188" t="s">
        <v>188</v>
      </c>
      <c r="C21" s="188" t="s">
        <v>267</v>
      </c>
      <c r="D21" s="189">
        <v>92.2</v>
      </c>
      <c r="E21" s="190">
        <v>436</v>
      </c>
      <c r="F21" s="191">
        <v>158.05714285714288</v>
      </c>
      <c r="G21" s="185">
        <v>68912.914285714302</v>
      </c>
    </row>
    <row r="22" spans="1:7" x14ac:dyDescent="0.5">
      <c r="A22" s="188">
        <v>3072092</v>
      </c>
      <c r="B22" s="188" t="s">
        <v>189</v>
      </c>
      <c r="C22" s="188" t="s">
        <v>267</v>
      </c>
      <c r="D22" s="189">
        <v>92.2</v>
      </c>
      <c r="E22" s="190">
        <v>409</v>
      </c>
      <c r="F22" s="191">
        <v>158.05714285714288</v>
      </c>
      <c r="G22" s="185">
        <v>64645.371428571438</v>
      </c>
    </row>
    <row r="23" spans="1:7" x14ac:dyDescent="0.5">
      <c r="A23" s="188">
        <v>3072094</v>
      </c>
      <c r="B23" s="188" t="s">
        <v>190</v>
      </c>
      <c r="C23" s="188" t="s">
        <v>267</v>
      </c>
      <c r="D23" s="189">
        <v>92.2</v>
      </c>
      <c r="E23" s="190">
        <v>370</v>
      </c>
      <c r="F23" s="191">
        <v>158.05714285714288</v>
      </c>
      <c r="G23" s="185">
        <v>58481.142857142862</v>
      </c>
    </row>
    <row r="24" spans="1:7" x14ac:dyDescent="0.5">
      <c r="A24" s="188">
        <v>3072115</v>
      </c>
      <c r="B24" s="188" t="s">
        <v>191</v>
      </c>
      <c r="C24" s="188" t="s">
        <v>267</v>
      </c>
      <c r="D24" s="189">
        <v>92.2</v>
      </c>
      <c r="E24" s="190">
        <v>415</v>
      </c>
      <c r="F24" s="191">
        <v>158.05714285714288</v>
      </c>
      <c r="G24" s="185">
        <v>65593.71428571429</v>
      </c>
    </row>
    <row r="25" spans="1:7" x14ac:dyDescent="0.5">
      <c r="A25" s="188">
        <v>3072121</v>
      </c>
      <c r="B25" s="188" t="s">
        <v>192</v>
      </c>
      <c r="C25" s="188" t="s">
        <v>267</v>
      </c>
      <c r="D25" s="189">
        <v>92.2</v>
      </c>
      <c r="E25" s="190">
        <v>677</v>
      </c>
      <c r="F25" s="191">
        <v>158.05714285714288</v>
      </c>
      <c r="G25" s="185">
        <v>107004.68571428573</v>
      </c>
    </row>
    <row r="26" spans="1:7" x14ac:dyDescent="0.5">
      <c r="A26" s="188">
        <v>3072125</v>
      </c>
      <c r="B26" s="188" t="s">
        <v>193</v>
      </c>
      <c r="C26" s="188" t="s">
        <v>267</v>
      </c>
      <c r="D26" s="189">
        <v>92.2</v>
      </c>
      <c r="E26" s="190">
        <v>604</v>
      </c>
      <c r="F26" s="191">
        <v>158.05714285714288</v>
      </c>
      <c r="G26" s="185">
        <v>95466.514285714293</v>
      </c>
    </row>
    <row r="27" spans="1:7" x14ac:dyDescent="0.5">
      <c r="A27" s="188">
        <v>3072150</v>
      </c>
      <c r="B27" s="188" t="s">
        <v>194</v>
      </c>
      <c r="C27" s="188" t="s">
        <v>267</v>
      </c>
      <c r="D27" s="189">
        <v>92.2</v>
      </c>
      <c r="E27" s="190">
        <v>497</v>
      </c>
      <c r="F27" s="191">
        <v>158.05714285714288</v>
      </c>
      <c r="G27" s="185">
        <v>78554.400000000009</v>
      </c>
    </row>
    <row r="28" spans="1:7" x14ac:dyDescent="0.5">
      <c r="A28" s="188">
        <v>3072151</v>
      </c>
      <c r="B28" s="188" t="s">
        <v>195</v>
      </c>
      <c r="C28" s="188" t="s">
        <v>267</v>
      </c>
      <c r="D28" s="189">
        <v>92.2</v>
      </c>
      <c r="E28" s="190">
        <v>649</v>
      </c>
      <c r="F28" s="191">
        <v>158.05714285714288</v>
      </c>
      <c r="G28" s="185">
        <v>102579.08571428573</v>
      </c>
    </row>
    <row r="29" spans="1:7" x14ac:dyDescent="0.5">
      <c r="A29" s="188">
        <v>3072153</v>
      </c>
      <c r="B29" s="188" t="s">
        <v>196</v>
      </c>
      <c r="C29" s="188" t="s">
        <v>267</v>
      </c>
      <c r="D29" s="189">
        <v>92.2</v>
      </c>
      <c r="E29" s="190">
        <v>410</v>
      </c>
      <c r="F29" s="191">
        <v>158.05714285714288</v>
      </c>
      <c r="G29" s="185">
        <v>64803.42857142858</v>
      </c>
    </row>
    <row r="30" spans="1:7" x14ac:dyDescent="0.5">
      <c r="A30" s="188">
        <v>3072154</v>
      </c>
      <c r="B30" s="188" t="s">
        <v>197</v>
      </c>
      <c r="C30" s="188" t="s">
        <v>267</v>
      </c>
      <c r="D30" s="189">
        <v>92.2</v>
      </c>
      <c r="E30" s="190">
        <v>442</v>
      </c>
      <c r="F30" s="191">
        <v>158.05714285714288</v>
      </c>
      <c r="G30" s="185">
        <v>69861.257142857154</v>
      </c>
    </row>
    <row r="31" spans="1:7" x14ac:dyDescent="0.5">
      <c r="A31" s="188">
        <v>3072161</v>
      </c>
      <c r="B31" s="188" t="s">
        <v>198</v>
      </c>
      <c r="C31" s="188" t="s">
        <v>267</v>
      </c>
      <c r="D31" s="189">
        <v>92.2</v>
      </c>
      <c r="E31" s="190">
        <v>266</v>
      </c>
      <c r="F31" s="191">
        <v>158.05714285714288</v>
      </c>
      <c r="G31" s="185">
        <v>42043.200000000004</v>
      </c>
    </row>
    <row r="32" spans="1:7" x14ac:dyDescent="0.5">
      <c r="A32" s="188">
        <v>3072162</v>
      </c>
      <c r="B32" s="188" t="s">
        <v>199</v>
      </c>
      <c r="C32" s="188" t="s">
        <v>267</v>
      </c>
      <c r="D32" s="189">
        <v>92.2</v>
      </c>
      <c r="E32" s="190">
        <v>485</v>
      </c>
      <c r="F32" s="191">
        <v>158.05714285714288</v>
      </c>
      <c r="G32" s="185">
        <v>76657.71428571429</v>
      </c>
    </row>
    <row r="33" spans="1:7" x14ac:dyDescent="0.5">
      <c r="A33" s="188">
        <v>3072163</v>
      </c>
      <c r="B33" s="188" t="s">
        <v>200</v>
      </c>
      <c r="C33" s="188" t="s">
        <v>267</v>
      </c>
      <c r="D33" s="189">
        <v>92.2</v>
      </c>
      <c r="E33" s="190">
        <v>470</v>
      </c>
      <c r="F33" s="191">
        <v>158.05714285714288</v>
      </c>
      <c r="G33" s="185">
        <v>74286.857142857159</v>
      </c>
    </row>
    <row r="34" spans="1:7" x14ac:dyDescent="0.5">
      <c r="A34" s="188">
        <v>3072164</v>
      </c>
      <c r="B34" s="188" t="s">
        <v>201</v>
      </c>
      <c r="C34" s="188" t="s">
        <v>267</v>
      </c>
      <c r="D34" s="189">
        <v>92.2</v>
      </c>
      <c r="E34" s="190">
        <v>458</v>
      </c>
      <c r="F34" s="191">
        <v>158.05714285714288</v>
      </c>
      <c r="G34" s="185">
        <v>72390.171428571441</v>
      </c>
    </row>
    <row r="35" spans="1:7" x14ac:dyDescent="0.5">
      <c r="A35" s="188">
        <v>3072165</v>
      </c>
      <c r="B35" s="188" t="s">
        <v>202</v>
      </c>
      <c r="C35" s="188" t="s">
        <v>267</v>
      </c>
      <c r="D35" s="189">
        <v>92.2</v>
      </c>
      <c r="E35" s="190">
        <v>549</v>
      </c>
      <c r="F35" s="191">
        <v>158.05714285714288</v>
      </c>
      <c r="G35" s="185">
        <v>86773.371428571438</v>
      </c>
    </row>
    <row r="36" spans="1:7" x14ac:dyDescent="0.5">
      <c r="A36" s="188">
        <v>3072166</v>
      </c>
      <c r="B36" s="188" t="s">
        <v>203</v>
      </c>
      <c r="C36" s="188" t="s">
        <v>267</v>
      </c>
      <c r="D36" s="189">
        <v>92.2</v>
      </c>
      <c r="E36" s="190">
        <v>492</v>
      </c>
      <c r="F36" s="191">
        <v>158.05714285714288</v>
      </c>
      <c r="G36" s="185">
        <v>77764.114285714299</v>
      </c>
    </row>
    <row r="37" spans="1:7" x14ac:dyDescent="0.5">
      <c r="A37" s="188">
        <v>3072167</v>
      </c>
      <c r="B37" s="188" t="s">
        <v>204</v>
      </c>
      <c r="C37" s="188" t="s">
        <v>267</v>
      </c>
      <c r="D37" s="189">
        <v>92.2</v>
      </c>
      <c r="E37" s="190">
        <v>965</v>
      </c>
      <c r="F37" s="191">
        <v>158.05714285714288</v>
      </c>
      <c r="G37" s="185">
        <v>152525.14285714287</v>
      </c>
    </row>
    <row r="38" spans="1:7" x14ac:dyDescent="0.5">
      <c r="A38" s="188">
        <v>3072168</v>
      </c>
      <c r="B38" s="188" t="s">
        <v>205</v>
      </c>
      <c r="C38" s="188" t="s">
        <v>267</v>
      </c>
      <c r="D38" s="189">
        <v>92.2</v>
      </c>
      <c r="E38" s="190">
        <v>931</v>
      </c>
      <c r="F38" s="191">
        <v>158.05714285714288</v>
      </c>
      <c r="G38" s="185">
        <v>147151.20000000001</v>
      </c>
    </row>
    <row r="39" spans="1:7" x14ac:dyDescent="0.5">
      <c r="A39" s="188">
        <v>3072169</v>
      </c>
      <c r="B39" s="188" t="s">
        <v>206</v>
      </c>
      <c r="C39" s="188" t="s">
        <v>267</v>
      </c>
      <c r="D39" s="189">
        <v>92.2</v>
      </c>
      <c r="E39" s="190">
        <v>613</v>
      </c>
      <c r="F39" s="191">
        <v>158.05714285714288</v>
      </c>
      <c r="G39" s="185">
        <v>96889.028571428586</v>
      </c>
    </row>
    <row r="40" spans="1:7" x14ac:dyDescent="0.5">
      <c r="A40" s="188">
        <v>3072170</v>
      </c>
      <c r="B40" s="188" t="s">
        <v>207</v>
      </c>
      <c r="C40" s="188" t="s">
        <v>267</v>
      </c>
      <c r="D40" s="189">
        <v>92.2</v>
      </c>
      <c r="E40" s="190">
        <v>429</v>
      </c>
      <c r="F40" s="191">
        <v>158.05714285714288</v>
      </c>
      <c r="G40" s="185">
        <v>67806.514285714293</v>
      </c>
    </row>
    <row r="41" spans="1:7" x14ac:dyDescent="0.5">
      <c r="A41" s="188">
        <v>3072171</v>
      </c>
      <c r="B41" s="188" t="s">
        <v>208</v>
      </c>
      <c r="C41" s="188" t="s">
        <v>267</v>
      </c>
      <c r="D41" s="189">
        <v>92.2</v>
      </c>
      <c r="E41" s="190">
        <v>932</v>
      </c>
      <c r="F41" s="191">
        <v>158.05714285714288</v>
      </c>
      <c r="G41" s="185">
        <v>147309.25714285715</v>
      </c>
    </row>
    <row r="42" spans="1:7" x14ac:dyDescent="0.5">
      <c r="A42" s="188">
        <v>3072172</v>
      </c>
      <c r="B42" s="188" t="s">
        <v>209</v>
      </c>
      <c r="C42" s="188" t="s">
        <v>267</v>
      </c>
      <c r="D42" s="189">
        <v>92.2</v>
      </c>
      <c r="E42" s="190">
        <v>636</v>
      </c>
      <c r="F42" s="191">
        <v>158.05714285714288</v>
      </c>
      <c r="G42" s="185">
        <v>100524.34285714287</v>
      </c>
    </row>
    <row r="43" spans="1:7" x14ac:dyDescent="0.5">
      <c r="A43" s="188">
        <v>3072173</v>
      </c>
      <c r="B43" s="188" t="s">
        <v>210</v>
      </c>
      <c r="C43" s="188" t="s">
        <v>267</v>
      </c>
      <c r="D43" s="189">
        <v>92.2</v>
      </c>
      <c r="E43" s="190">
        <v>675</v>
      </c>
      <c r="F43" s="191">
        <v>158.05714285714288</v>
      </c>
      <c r="G43" s="185">
        <v>106688.57142857145</v>
      </c>
    </row>
    <row r="44" spans="1:7" x14ac:dyDescent="0.5">
      <c r="A44" s="188">
        <v>3072174</v>
      </c>
      <c r="B44" s="188" t="s">
        <v>211</v>
      </c>
      <c r="C44" s="188" t="s">
        <v>267</v>
      </c>
      <c r="D44" s="189">
        <v>92.2</v>
      </c>
      <c r="E44" s="190">
        <v>668</v>
      </c>
      <c r="F44" s="191">
        <v>158.05714285714288</v>
      </c>
      <c r="G44" s="185">
        <v>105582.17142857144</v>
      </c>
    </row>
    <row r="45" spans="1:7" x14ac:dyDescent="0.5">
      <c r="A45" s="188">
        <v>3072175</v>
      </c>
      <c r="B45" s="188" t="s">
        <v>212</v>
      </c>
      <c r="C45" s="188" t="s">
        <v>267</v>
      </c>
      <c r="D45" s="189">
        <v>92.2</v>
      </c>
      <c r="E45" s="190">
        <v>511</v>
      </c>
      <c r="F45" s="191">
        <v>158.05714285714288</v>
      </c>
      <c r="G45" s="185">
        <v>80767.200000000012</v>
      </c>
    </row>
    <row r="46" spans="1:7" x14ac:dyDescent="0.5">
      <c r="A46" s="188">
        <v>3072176</v>
      </c>
      <c r="B46" s="188" t="s">
        <v>213</v>
      </c>
      <c r="C46" s="188" t="s">
        <v>267</v>
      </c>
      <c r="D46" s="189">
        <v>92.2</v>
      </c>
      <c r="E46" s="190">
        <v>452</v>
      </c>
      <c r="F46" s="191">
        <v>158.05714285714288</v>
      </c>
      <c r="G46" s="185">
        <v>71441.828571428574</v>
      </c>
    </row>
    <row r="47" spans="1:7" x14ac:dyDescent="0.5">
      <c r="A47" s="188">
        <v>3072177</v>
      </c>
      <c r="B47" s="188" t="s">
        <v>214</v>
      </c>
      <c r="C47" s="188" t="s">
        <v>267</v>
      </c>
      <c r="D47" s="189">
        <v>92.2</v>
      </c>
      <c r="E47" s="190">
        <v>463</v>
      </c>
      <c r="F47" s="191">
        <v>158.05714285714288</v>
      </c>
      <c r="G47" s="185">
        <v>73180.457142857151</v>
      </c>
    </row>
    <row r="48" spans="1:7" x14ac:dyDescent="0.5">
      <c r="A48" s="188">
        <v>3072178</v>
      </c>
      <c r="B48" s="188" t="s">
        <v>215</v>
      </c>
      <c r="C48" s="188" t="s">
        <v>267</v>
      </c>
      <c r="D48" s="189">
        <v>92.2</v>
      </c>
      <c r="E48" s="190">
        <v>225</v>
      </c>
      <c r="F48" s="191">
        <v>158.05714285714288</v>
      </c>
      <c r="G48" s="185">
        <v>35562.857142857145</v>
      </c>
    </row>
    <row r="49" spans="1:7" x14ac:dyDescent="0.5">
      <c r="A49" s="188">
        <v>3072179</v>
      </c>
      <c r="B49" s="188" t="s">
        <v>216</v>
      </c>
      <c r="C49" s="188" t="s">
        <v>267</v>
      </c>
      <c r="D49" s="189">
        <v>92.2</v>
      </c>
      <c r="E49" s="190">
        <v>338</v>
      </c>
      <c r="F49" s="191">
        <v>158.05714285714288</v>
      </c>
      <c r="G49" s="185">
        <v>53423.314285714296</v>
      </c>
    </row>
    <row r="50" spans="1:7" x14ac:dyDescent="0.5">
      <c r="A50" s="188">
        <v>3072180</v>
      </c>
      <c r="B50" s="188" t="s">
        <v>217</v>
      </c>
      <c r="C50" s="188" t="s">
        <v>267</v>
      </c>
      <c r="D50" s="189">
        <v>92.2</v>
      </c>
      <c r="E50" s="190">
        <v>713</v>
      </c>
      <c r="F50" s="191">
        <v>158.05714285714288</v>
      </c>
      <c r="G50" s="185">
        <v>112694.74285714288</v>
      </c>
    </row>
    <row r="51" spans="1:7" x14ac:dyDescent="0.5">
      <c r="A51" s="188">
        <v>3072181</v>
      </c>
      <c r="B51" s="188" t="s">
        <v>218</v>
      </c>
      <c r="C51" s="188" t="s">
        <v>267</v>
      </c>
      <c r="D51" s="189">
        <v>92.2</v>
      </c>
      <c r="E51" s="190">
        <v>406</v>
      </c>
      <c r="F51" s="191">
        <v>158.05714285714288</v>
      </c>
      <c r="G51" s="185">
        <v>64171.200000000012</v>
      </c>
    </row>
    <row r="52" spans="1:7" x14ac:dyDescent="0.5">
      <c r="A52" s="188">
        <v>3072182</v>
      </c>
      <c r="B52" s="188" t="s">
        <v>219</v>
      </c>
      <c r="C52" s="188" t="s">
        <v>267</v>
      </c>
      <c r="D52" s="189">
        <v>92.2</v>
      </c>
      <c r="E52" s="190">
        <v>676</v>
      </c>
      <c r="F52" s="191">
        <v>158.05714285714288</v>
      </c>
      <c r="G52" s="185">
        <v>106846.62857142859</v>
      </c>
    </row>
    <row r="53" spans="1:7" x14ac:dyDescent="0.5">
      <c r="A53" s="188">
        <v>3072183</v>
      </c>
      <c r="B53" s="188" t="s">
        <v>220</v>
      </c>
      <c r="C53" s="188" t="s">
        <v>267</v>
      </c>
      <c r="D53" s="189">
        <v>92.2</v>
      </c>
      <c r="E53" s="190">
        <v>453</v>
      </c>
      <c r="F53" s="191">
        <v>158.05714285714288</v>
      </c>
      <c r="G53" s="185">
        <v>71599.885714285731</v>
      </c>
    </row>
    <row r="54" spans="1:7" x14ac:dyDescent="0.5">
      <c r="A54" s="188">
        <v>3072186</v>
      </c>
      <c r="B54" s="188" t="s">
        <v>221</v>
      </c>
      <c r="C54" s="188" t="s">
        <v>267</v>
      </c>
      <c r="D54" s="189">
        <v>92.2</v>
      </c>
      <c r="E54" s="190">
        <v>461</v>
      </c>
      <c r="F54" s="191">
        <v>158.05714285714288</v>
      </c>
      <c r="G54" s="185">
        <v>72864.342857142867</v>
      </c>
    </row>
    <row r="55" spans="1:7" x14ac:dyDescent="0.5">
      <c r="A55" s="188">
        <v>3073500</v>
      </c>
      <c r="B55" s="188" t="s">
        <v>223</v>
      </c>
      <c r="C55" s="188" t="s">
        <v>267</v>
      </c>
      <c r="D55" s="189">
        <v>92.2</v>
      </c>
      <c r="E55" s="190">
        <v>453</v>
      </c>
      <c r="F55" s="191">
        <v>158.05714285714288</v>
      </c>
      <c r="G55" s="185">
        <v>71599.885714285731</v>
      </c>
    </row>
    <row r="56" spans="1:7" x14ac:dyDescent="0.5">
      <c r="A56" s="188">
        <v>3073503</v>
      </c>
      <c r="B56" s="188" t="s">
        <v>224</v>
      </c>
      <c r="C56" s="188" t="s">
        <v>267</v>
      </c>
      <c r="D56" s="189">
        <v>92.2</v>
      </c>
      <c r="E56" s="190">
        <v>470</v>
      </c>
      <c r="F56" s="191">
        <v>158.05714285714288</v>
      </c>
      <c r="G56" s="185">
        <v>74286.857142857159</v>
      </c>
    </row>
    <row r="57" spans="1:7" x14ac:dyDescent="0.5">
      <c r="A57" s="188">
        <v>3073504</v>
      </c>
      <c r="B57" s="188" t="s">
        <v>225</v>
      </c>
      <c r="C57" s="188" t="s">
        <v>267</v>
      </c>
      <c r="D57" s="189">
        <v>92.2</v>
      </c>
      <c r="E57" s="190">
        <v>424</v>
      </c>
      <c r="F57" s="191">
        <v>158.05714285714288</v>
      </c>
      <c r="G57" s="185">
        <v>67016.228571428583</v>
      </c>
    </row>
    <row r="58" spans="1:7" x14ac:dyDescent="0.5">
      <c r="A58" s="188">
        <v>3073505</v>
      </c>
      <c r="B58" s="188" t="s">
        <v>226</v>
      </c>
      <c r="C58" s="188" t="s">
        <v>267</v>
      </c>
      <c r="D58" s="189">
        <v>92.2</v>
      </c>
      <c r="E58" s="190">
        <v>247</v>
      </c>
      <c r="F58" s="191">
        <v>158.05714285714288</v>
      </c>
      <c r="G58" s="185">
        <v>39040.114285714291</v>
      </c>
    </row>
    <row r="59" spans="1:7" x14ac:dyDescent="0.5">
      <c r="A59" s="188">
        <v>3073506</v>
      </c>
      <c r="B59" s="188" t="s">
        <v>227</v>
      </c>
      <c r="C59" s="188" t="s">
        <v>267</v>
      </c>
      <c r="D59" s="189">
        <v>92.2</v>
      </c>
      <c r="E59" s="190">
        <v>589</v>
      </c>
      <c r="F59" s="191">
        <v>158.05714285714288</v>
      </c>
      <c r="G59" s="185">
        <v>93095.657142857162</v>
      </c>
    </row>
    <row r="60" spans="1:7" x14ac:dyDescent="0.5">
      <c r="A60" s="188">
        <v>3073507</v>
      </c>
      <c r="B60" s="188" t="s">
        <v>228</v>
      </c>
      <c r="C60" s="188" t="s">
        <v>267</v>
      </c>
      <c r="D60" s="189">
        <v>92.2</v>
      </c>
      <c r="E60" s="190">
        <v>647</v>
      </c>
      <c r="F60" s="191">
        <v>158.05714285714288</v>
      </c>
      <c r="G60" s="185">
        <v>102262.97142857144</v>
      </c>
    </row>
    <row r="61" spans="1:7" x14ac:dyDescent="0.5">
      <c r="A61" s="188">
        <v>3073508</v>
      </c>
      <c r="B61" s="188" t="s">
        <v>229</v>
      </c>
      <c r="C61" s="188" t="s">
        <v>267</v>
      </c>
      <c r="D61" s="189">
        <v>92.2</v>
      </c>
      <c r="E61" s="190">
        <v>621</v>
      </c>
      <c r="F61" s="191">
        <v>158.05714285714288</v>
      </c>
      <c r="G61" s="185">
        <v>98153.485714285722</v>
      </c>
    </row>
    <row r="62" spans="1:7" x14ac:dyDescent="0.5">
      <c r="A62" s="188">
        <v>3073509</v>
      </c>
      <c r="B62" s="188" t="s">
        <v>230</v>
      </c>
      <c r="C62" s="188" t="s">
        <v>267</v>
      </c>
      <c r="D62" s="189">
        <v>92.2</v>
      </c>
      <c r="E62" s="190">
        <v>451</v>
      </c>
      <c r="F62" s="191">
        <v>158.05714285714288</v>
      </c>
      <c r="G62" s="185">
        <v>71283.771428571432</v>
      </c>
    </row>
    <row r="63" spans="1:7" x14ac:dyDescent="0.5">
      <c r="A63" s="188">
        <v>3073510</v>
      </c>
      <c r="B63" s="188" t="s">
        <v>231</v>
      </c>
      <c r="C63" s="188" t="s">
        <v>267</v>
      </c>
      <c r="D63" s="189">
        <v>92.2</v>
      </c>
      <c r="E63" s="190">
        <v>456</v>
      </c>
      <c r="F63" s="191">
        <v>158.05714285714288</v>
      </c>
      <c r="G63" s="185">
        <v>72074.057142857157</v>
      </c>
    </row>
    <row r="64" spans="1:7" x14ac:dyDescent="0.5">
      <c r="A64" s="188">
        <v>3074020</v>
      </c>
      <c r="B64" s="188" t="s">
        <v>236</v>
      </c>
      <c r="C64" s="188" t="s">
        <v>268</v>
      </c>
      <c r="D64" s="189">
        <v>135.71</v>
      </c>
      <c r="E64" s="190">
        <v>1266.4239320249999</v>
      </c>
      <c r="F64" s="191">
        <v>232.64571428571429</v>
      </c>
      <c r="G64" s="185">
        <v>294628.10025447898</v>
      </c>
    </row>
    <row r="65" spans="1:7" x14ac:dyDescent="0.5">
      <c r="A65" s="188">
        <v>3074603</v>
      </c>
      <c r="B65" s="188" t="s">
        <v>238</v>
      </c>
      <c r="C65" s="188" t="s">
        <v>268</v>
      </c>
      <c r="D65" s="189">
        <v>135.71</v>
      </c>
      <c r="E65" s="190">
        <v>1913.9972278499999</v>
      </c>
      <c r="F65" s="191">
        <v>232.64571428571429</v>
      </c>
      <c r="G65" s="185">
        <v>445283.25221404026</v>
      </c>
    </row>
    <row r="66" spans="1:7" x14ac:dyDescent="0.5">
      <c r="A66" s="188">
        <v>3075201</v>
      </c>
      <c r="B66" s="188" t="s">
        <v>235</v>
      </c>
      <c r="C66" s="188" t="s">
        <v>267</v>
      </c>
      <c r="D66" s="189">
        <v>92.2</v>
      </c>
      <c r="E66" s="190">
        <v>234</v>
      </c>
      <c r="F66" s="191">
        <v>158.05714285714288</v>
      </c>
      <c r="G66" s="185">
        <v>36985.37142857143</v>
      </c>
    </row>
    <row r="67" spans="1:7" x14ac:dyDescent="0.5">
      <c r="A67" s="188">
        <v>3075400</v>
      </c>
      <c r="B67" s="188" t="s">
        <v>239</v>
      </c>
      <c r="C67" s="188" t="s">
        <v>268</v>
      </c>
      <c r="D67" s="189">
        <v>135.71</v>
      </c>
      <c r="E67" s="190">
        <v>1490.4420073000001</v>
      </c>
      <c r="F67" s="191">
        <v>232.64571428571429</v>
      </c>
      <c r="G67" s="185">
        <v>346744.94538974232</v>
      </c>
    </row>
    <row r="68" spans="1:7" x14ac:dyDescent="0.5">
      <c r="A68" s="188">
        <v>3075401</v>
      </c>
      <c r="B68" s="188" t="s">
        <v>240</v>
      </c>
      <c r="C68" s="188" t="s">
        <v>268</v>
      </c>
      <c r="D68" s="189">
        <v>135.71</v>
      </c>
      <c r="E68" s="190">
        <v>1783.833179275</v>
      </c>
      <c r="F68" s="191">
        <v>232.64571428571429</v>
      </c>
      <c r="G68" s="185">
        <v>415001.14415898902</v>
      </c>
    </row>
    <row r="69" spans="1:7" x14ac:dyDescent="0.5">
      <c r="A69" s="188">
        <v>3075402</v>
      </c>
      <c r="B69" s="188" t="s">
        <v>241</v>
      </c>
      <c r="C69" s="188" t="s">
        <v>268</v>
      </c>
      <c r="D69" s="189">
        <v>135.71</v>
      </c>
      <c r="E69" s="190">
        <v>1278.6122168249999</v>
      </c>
      <c r="F69" s="191">
        <v>232.64571428571429</v>
      </c>
      <c r="G69" s="185">
        <v>297463.6524776927</v>
      </c>
    </row>
    <row r="70" spans="1:7" x14ac:dyDescent="0.5">
      <c r="A70" s="188">
        <v>3075404</v>
      </c>
      <c r="B70" s="188" t="s">
        <v>242</v>
      </c>
      <c r="C70" s="188" t="s">
        <v>268</v>
      </c>
      <c r="D70" s="189">
        <v>135.71</v>
      </c>
      <c r="E70" s="190">
        <v>661.46578857500003</v>
      </c>
      <c r="F70" s="191">
        <v>232.64571428571429</v>
      </c>
      <c r="G70" s="185">
        <v>153887.18085859416</v>
      </c>
    </row>
    <row r="71" spans="1:7" x14ac:dyDescent="0.5">
      <c r="A71" s="188">
        <v>3072187</v>
      </c>
      <c r="B71" s="188" t="s">
        <v>222</v>
      </c>
      <c r="C71" s="188" t="s">
        <v>267</v>
      </c>
      <c r="D71" s="189">
        <v>92.2</v>
      </c>
      <c r="E71" s="190">
        <v>843</v>
      </c>
      <c r="F71" s="191">
        <v>158.05714285714288</v>
      </c>
      <c r="G71" s="185">
        <v>133242.17142857146</v>
      </c>
    </row>
    <row r="72" spans="1:7" x14ac:dyDescent="0.5">
      <c r="A72" s="188">
        <v>3074036</v>
      </c>
      <c r="B72" s="188" t="s">
        <v>237</v>
      </c>
      <c r="C72" s="188" t="s">
        <v>268</v>
      </c>
      <c r="D72" s="189">
        <v>135.71</v>
      </c>
      <c r="E72" s="190">
        <v>1376.707078725</v>
      </c>
      <c r="F72" s="191">
        <v>232.64571428571429</v>
      </c>
      <c r="G72" s="185">
        <v>320285.00169217674</v>
      </c>
    </row>
    <row r="73" spans="1:7" x14ac:dyDescent="0.5">
      <c r="A73" s="188">
        <v>3073511</v>
      </c>
      <c r="B73" s="188" t="s">
        <v>232</v>
      </c>
      <c r="C73" s="188" t="s">
        <v>267</v>
      </c>
      <c r="D73" s="189">
        <v>92.2</v>
      </c>
      <c r="E73" s="190">
        <v>256</v>
      </c>
      <c r="F73" s="191">
        <v>158.05714285714288</v>
      </c>
      <c r="G73" s="185">
        <v>40462.628571428577</v>
      </c>
    </row>
    <row r="74" spans="1:7" x14ac:dyDescent="0.5">
      <c r="A74" s="188">
        <v>3073512</v>
      </c>
      <c r="B74" s="188" t="s">
        <v>233</v>
      </c>
      <c r="C74" s="188" t="s">
        <v>267</v>
      </c>
      <c r="D74" s="189">
        <v>92.2</v>
      </c>
      <c r="E74" s="190">
        <v>456</v>
      </c>
      <c r="F74" s="191">
        <v>158.05714285714288</v>
      </c>
      <c r="G74" s="185">
        <v>72074.057142857157</v>
      </c>
    </row>
    <row r="75" spans="1:7" x14ac:dyDescent="0.5">
      <c r="A75" s="188">
        <v>3073513</v>
      </c>
      <c r="B75" s="188" t="s">
        <v>234</v>
      </c>
      <c r="C75" s="188" t="s">
        <v>267</v>
      </c>
      <c r="D75" s="189">
        <v>92.2</v>
      </c>
      <c r="E75" s="190">
        <v>893</v>
      </c>
      <c r="F75" s="191">
        <v>158.05714285714288</v>
      </c>
      <c r="G75" s="185">
        <v>141145.02857142859</v>
      </c>
    </row>
    <row r="76" spans="1:7" x14ac:dyDescent="0.5">
      <c r="A76" s="188">
        <v>3072000</v>
      </c>
      <c r="B76" s="188" t="s">
        <v>176</v>
      </c>
      <c r="C76" s="188" t="s">
        <v>267</v>
      </c>
      <c r="D76" s="189">
        <v>92.2</v>
      </c>
      <c r="E76" s="190">
        <v>488</v>
      </c>
      <c r="F76" s="191">
        <v>158.05714285714288</v>
      </c>
      <c r="G76" s="185">
        <v>77131.885714285731</v>
      </c>
    </row>
    <row r="77" spans="1:7" x14ac:dyDescent="0.5">
      <c r="A77" s="188">
        <v>3077005</v>
      </c>
      <c r="B77" s="188" t="s">
        <v>269</v>
      </c>
      <c r="C77" s="188" t="s">
        <v>277</v>
      </c>
      <c r="D77" s="189">
        <v>336.53</v>
      </c>
      <c r="E77" s="190">
        <v>175</v>
      </c>
      <c r="F77" s="191">
        <v>576.90857142857135</v>
      </c>
      <c r="G77" s="185">
        <v>100958.99999999999</v>
      </c>
    </row>
    <row r="78" spans="1:7" x14ac:dyDescent="0.5">
      <c r="A78" s="188">
        <v>3077007</v>
      </c>
      <c r="B78" s="188" t="s">
        <v>270</v>
      </c>
      <c r="C78" s="188" t="s">
        <v>277</v>
      </c>
      <c r="D78" s="189">
        <v>336.53</v>
      </c>
      <c r="E78" s="190">
        <v>158</v>
      </c>
      <c r="F78" s="191">
        <v>576.90857142857135</v>
      </c>
      <c r="G78" s="185">
        <v>91151.554285714272</v>
      </c>
    </row>
    <row r="79" spans="1:7" x14ac:dyDescent="0.5">
      <c r="A79" s="188">
        <v>3077010</v>
      </c>
      <c r="B79" s="188" t="s">
        <v>271</v>
      </c>
      <c r="C79" s="188" t="s">
        <v>277</v>
      </c>
      <c r="D79" s="189">
        <v>336.53</v>
      </c>
      <c r="E79" s="190">
        <v>135</v>
      </c>
      <c r="F79" s="191">
        <v>576.90857142857135</v>
      </c>
      <c r="G79" s="185">
        <v>77882.657142857133</v>
      </c>
    </row>
    <row r="80" spans="1:7" x14ac:dyDescent="0.5">
      <c r="A80" s="188">
        <v>3077012</v>
      </c>
      <c r="B80" s="188" t="s">
        <v>272</v>
      </c>
      <c r="C80" s="188" t="s">
        <v>277</v>
      </c>
      <c r="D80" s="189">
        <v>336.53</v>
      </c>
      <c r="E80" s="190">
        <v>95</v>
      </c>
      <c r="F80" s="191">
        <v>576.90857142857135</v>
      </c>
      <c r="G80" s="185">
        <v>54806.314285714281</v>
      </c>
    </row>
    <row r="81" spans="1:7" x14ac:dyDescent="0.5">
      <c r="A81" s="188">
        <v>3077013</v>
      </c>
      <c r="B81" s="188" t="s">
        <v>273</v>
      </c>
      <c r="C81" s="188" t="s">
        <v>277</v>
      </c>
      <c r="D81" s="189">
        <v>336.53</v>
      </c>
      <c r="E81" s="190">
        <v>129</v>
      </c>
      <c r="F81" s="191">
        <v>576.90857142857135</v>
      </c>
      <c r="G81" s="185">
        <v>74421.205714285708</v>
      </c>
    </row>
    <row r="82" spans="1:7" x14ac:dyDescent="0.5">
      <c r="A82" s="188">
        <v>3077014</v>
      </c>
      <c r="B82" s="188" t="s">
        <v>274</v>
      </c>
      <c r="C82" s="188" t="s">
        <v>277</v>
      </c>
      <c r="D82" s="189">
        <v>336.53</v>
      </c>
      <c r="E82" s="190">
        <v>99</v>
      </c>
      <c r="F82" s="191">
        <v>576.90857142857135</v>
      </c>
      <c r="G82" s="185">
        <v>57113.948571428562</v>
      </c>
    </row>
    <row r="83" spans="1:7" x14ac:dyDescent="0.5">
      <c r="A83" s="188">
        <v>3071103</v>
      </c>
      <c r="B83" s="188" t="s">
        <v>275</v>
      </c>
      <c r="C83" s="188" t="s">
        <v>278</v>
      </c>
      <c r="D83" s="189">
        <v>336.53</v>
      </c>
      <c r="E83" s="190">
        <v>180</v>
      </c>
      <c r="F83" s="191">
        <v>576.90857142857135</v>
      </c>
      <c r="G83" s="185">
        <v>103843.54285714285</v>
      </c>
    </row>
    <row r="84" spans="1:7" x14ac:dyDescent="0.5">
      <c r="A84" s="188">
        <v>3071104</v>
      </c>
      <c r="B84" s="188" t="s">
        <v>276</v>
      </c>
      <c r="C84" s="188" t="s">
        <v>278</v>
      </c>
      <c r="D84" s="189">
        <v>336.53</v>
      </c>
      <c r="E84" s="190">
        <v>40</v>
      </c>
      <c r="F84" s="191">
        <v>576.90857142857135</v>
      </c>
      <c r="G84" s="185">
        <v>23076.342857142852</v>
      </c>
    </row>
    <row r="85" spans="1:7" x14ac:dyDescent="0.5">
      <c r="G85" s="185">
        <f>SUM(G6:G84)</f>
        <v>7745887.4999028593</v>
      </c>
    </row>
  </sheetData>
  <sheetProtection password="A8AB" sheet="1" objects="1" scenarios="1"/>
  <mergeCells count="1">
    <mergeCell ref="J5:S10"/>
  </mergeCells>
  <hyperlinks>
    <hyperlink ref="J12" r:id="rId1" xr:uid="{33D28356-856C-4B93-9345-2A798685176C}"/>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EE7CCA743ADE4092943936197A68BD" ma:contentTypeVersion="13" ma:contentTypeDescription="Create a new document." ma:contentTypeScope="" ma:versionID="a85a8a4b9306fc2feccf6a98c9d588ad">
  <xsd:schema xmlns:xsd="http://www.w3.org/2001/XMLSchema" xmlns:xs="http://www.w3.org/2001/XMLSchema" xmlns:p="http://schemas.microsoft.com/office/2006/metadata/properties" xmlns:ns3="316c8405-9eff-43f0-909e-8f645402f074" xmlns:ns4="024d00d3-2f05-48c4-8d0d-9d02f88f18d8" targetNamespace="http://schemas.microsoft.com/office/2006/metadata/properties" ma:root="true" ma:fieldsID="13319190abf4eb572ff260ee00f197ba" ns3:_="" ns4:_="">
    <xsd:import namespace="316c8405-9eff-43f0-909e-8f645402f074"/>
    <xsd:import namespace="024d00d3-2f05-48c4-8d0d-9d02f88f18d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c8405-9eff-43f0-909e-8f645402f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4d00d3-2f05-48c4-8d0d-9d02f88f18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0E5E81-D0BA-4226-8FED-0042EE84278F}">
  <ds:schemaRefs>
    <ds:schemaRef ds:uri="http://schemas.microsoft.com/sharepoint/v3/contenttype/forms"/>
  </ds:schemaRefs>
</ds:datastoreItem>
</file>

<file path=customXml/itemProps2.xml><?xml version="1.0" encoding="utf-8"?>
<ds:datastoreItem xmlns:ds="http://schemas.openxmlformats.org/officeDocument/2006/customXml" ds:itemID="{DE548BFE-7A3C-4A44-99A4-116C4FA92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c8405-9eff-43f0-909e-8f645402f074"/>
    <ds:schemaRef ds:uri="024d00d3-2f05-48c4-8d0d-9d02f88f1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16CEC-33DE-43BC-BFA5-81D95B8F693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024d00d3-2f05-48c4-8d0d-9d02f88f18d8"/>
    <ds:schemaRef ds:uri="316c8405-9eff-43f0-909e-8f645402f07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School Summary</vt:lpstr>
      <vt:lpstr>All Schools</vt:lpstr>
      <vt:lpstr>De-Delegated Costs</vt:lpstr>
      <vt:lpstr>TPECG</vt:lpstr>
      <vt:lpstr>'School Summary'!Print_Area</vt:lpstr>
      <vt:lpstr>School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Kashmira Lad</dc:creator>
  <cp:lastModifiedBy>Suresh De Alwis</cp:lastModifiedBy>
  <cp:lastPrinted>2020-02-28T15:35:53Z</cp:lastPrinted>
  <dcterms:created xsi:type="dcterms:W3CDTF">2019-02-14T11:50:49Z</dcterms:created>
  <dcterms:modified xsi:type="dcterms:W3CDTF">2020-06-02T08:55:26Z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0x0101000DEE7CCA743ADE4092943936197A68BD</vt:lpwstr>
  </property>
</Properties>
</file>