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ollard\Desktop\"/>
    </mc:Choice>
  </mc:AlternateContent>
  <xr:revisionPtr revIDLastSave="0" documentId="8_{4951B4E8-B92E-442E-B908-54E0F02C0F97}" xr6:coauthVersionLast="45" xr6:coauthVersionMax="45" xr10:uidLastSave="{00000000-0000-0000-0000-000000000000}"/>
  <workbookProtection workbookAlgorithmName="SHA-512" workbookHashValue="q6yaWULTKPTWhR82LYrwXlNsND8Qa8okQC4nyfGDbaCihqWRHog09AIB+uUG8ViSCsedAvt/N+sJtTM8gfD4XQ==" workbookSaltValue="FnMJYQmto/SRmvN57hTBsg==" workbookSpinCount="100000" lockStructure="1"/>
  <bookViews>
    <workbookView xWindow="-120" yWindow="-120" windowWidth="24240" windowHeight="13140" xr2:uid="{6048A237-F784-45AB-A8E5-E93B9C869EDA}"/>
  </bookViews>
  <sheets>
    <sheet name="School Summary" sheetId="2" r:id="rId1"/>
    <sheet name="All Schools" sheetId="1" r:id="rId2"/>
    <sheet name="De-Delegated Costs" sheetId="3" r:id="rId3"/>
    <sheet name="2020-21" sheetId="6" state="hidden" r:id="rId4"/>
    <sheet name="schs 21-22" sheetId="9" state="hidden" r:id="rId5"/>
  </sheets>
  <externalReferences>
    <externalReference r:id="rId6"/>
    <externalReference r:id="rId7"/>
  </externalReferences>
  <definedNames>
    <definedName name="_xlnm._FilterDatabase" localSheetId="1" hidden="1">'All Schools'!$A$12:$AJ$110</definedName>
    <definedName name="_xlnm.Print_Area" localSheetId="0">'School Summary'!$B$1:$T$40</definedName>
    <definedName name="School" localSheetId="3">'2020-21'!#REF!</definedName>
    <definedName name="School">'All Schools'!$D$12:$D$110</definedName>
    <definedName name="Z_3807DB81_1868_44F9_9A25_2D9B4E307178_.wvu.FilterData" localSheetId="3" hidden="1">'2020-21'!#REF!</definedName>
    <definedName name="Z_43D0096F_F2EE_4E9D_8B2C_6283B2D8ABAE_.wvu.Cols" localSheetId="3" hidden="1">'2020-21'!#REF!</definedName>
    <definedName name="Z_43D0096F_F2EE_4E9D_8B2C_6283B2D8ABAE_.wvu.FilterData" localSheetId="3" hidden="1">'2020-21'!#REF!</definedName>
    <definedName name="Z_43D0096F_F2EE_4E9D_8B2C_6283B2D8ABAE_.wvu.Rows" localSheetId="3" hidden="1">'2020-21'!#REF!</definedName>
    <definedName name="Z_DAB5ADB4_6AE6_4EFE_97BD_A90E2751CFE6_.wvu.Cols" localSheetId="3" hidden="1">'2020-21'!#REF!</definedName>
    <definedName name="Z_DAB5ADB4_6AE6_4EFE_97BD_A90E2751CFE6_.wvu.FilterData" localSheetId="3" hidden="1">'2020-21'!#REF!</definedName>
    <definedName name="Z_DAB5ADB4_6AE6_4EFE_97BD_A90E2751CFE6_.wvu.Rows" localSheetId="3" hidden="1">'2020-21'!#REF!</definedName>
    <definedName name="Z_F87E13AA_3CC7_4D66_AB5C_1A2B1FDB0D57_.wvu.Cols" localSheetId="3" hidden="1">'2020-21'!#REF!</definedName>
    <definedName name="Z_F87E13AA_3CC7_4D66_AB5C_1A2B1FDB0D57_.wvu.FilterData" localSheetId="3" hidden="1">'2020-21'!#REF!</definedName>
    <definedName name="Z_F87E13AA_3CC7_4D66_AB5C_1A2B1FDB0D57_.wvu.Rows" localSheetId="3" hidden="1">'2020-21'!#REF!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2" l="1"/>
  <c r="I13" i="2"/>
  <c r="J13" i="2"/>
  <c r="K13" i="2"/>
  <c r="L13" i="2"/>
  <c r="M13" i="2"/>
  <c r="N13" i="2"/>
  <c r="O13" i="2"/>
  <c r="P13" i="2"/>
  <c r="Q13" i="2"/>
  <c r="R13" i="2"/>
  <c r="S13" i="2"/>
  <c r="T13" i="2"/>
  <c r="K14" i="2"/>
  <c r="L14" i="2"/>
  <c r="M14" i="2"/>
  <c r="N14" i="2"/>
  <c r="O14" i="2"/>
  <c r="P14" i="2"/>
  <c r="Q14" i="2"/>
  <c r="R14" i="2"/>
  <c r="S14" i="2"/>
  <c r="T14" i="2"/>
  <c r="I15" i="2"/>
  <c r="J15" i="2"/>
  <c r="K15" i="2"/>
  <c r="L15" i="2"/>
  <c r="M15" i="2"/>
  <c r="N15" i="2"/>
  <c r="O15" i="2"/>
  <c r="P15" i="2"/>
  <c r="Q15" i="2"/>
  <c r="R15" i="2"/>
  <c r="S15" i="2"/>
  <c r="T15" i="2"/>
  <c r="V14" i="1" l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45" i="1"/>
  <c r="W45" i="1"/>
  <c r="V46" i="1"/>
  <c r="W46" i="1"/>
  <c r="V47" i="1"/>
  <c r="W47" i="1"/>
  <c r="V48" i="1"/>
  <c r="W48" i="1"/>
  <c r="V49" i="1"/>
  <c r="W49" i="1"/>
  <c r="V50" i="1"/>
  <c r="W50" i="1"/>
  <c r="V51" i="1"/>
  <c r="W51" i="1"/>
  <c r="V52" i="1"/>
  <c r="W52" i="1"/>
  <c r="V53" i="1"/>
  <c r="W53" i="1"/>
  <c r="V54" i="1"/>
  <c r="W54" i="1"/>
  <c r="V55" i="1"/>
  <c r="W55" i="1"/>
  <c r="V56" i="1"/>
  <c r="W56" i="1"/>
  <c r="V57" i="1"/>
  <c r="W57" i="1"/>
  <c r="V58" i="1"/>
  <c r="W58" i="1"/>
  <c r="V59" i="1"/>
  <c r="W59" i="1"/>
  <c r="V60" i="1"/>
  <c r="W60" i="1"/>
  <c r="V61" i="1"/>
  <c r="W61" i="1"/>
  <c r="V62" i="1"/>
  <c r="W62" i="1"/>
  <c r="V63" i="1"/>
  <c r="W63" i="1"/>
  <c r="V64" i="1"/>
  <c r="W64" i="1"/>
  <c r="V65" i="1"/>
  <c r="W65" i="1"/>
  <c r="V66" i="1"/>
  <c r="W66" i="1"/>
  <c r="V67" i="1"/>
  <c r="W67" i="1"/>
  <c r="V68" i="1"/>
  <c r="W68" i="1"/>
  <c r="V69" i="1"/>
  <c r="W69" i="1"/>
  <c r="V70" i="1"/>
  <c r="W70" i="1"/>
  <c r="V71" i="1"/>
  <c r="W71" i="1"/>
  <c r="V72" i="1"/>
  <c r="W72" i="1"/>
  <c r="V73" i="1"/>
  <c r="W73" i="1"/>
  <c r="V74" i="1"/>
  <c r="W74" i="1"/>
  <c r="V75" i="1"/>
  <c r="W75" i="1"/>
  <c r="V76" i="1"/>
  <c r="W76" i="1"/>
  <c r="V77" i="1"/>
  <c r="W77" i="1"/>
  <c r="V78" i="1"/>
  <c r="W78" i="1"/>
  <c r="V79" i="1"/>
  <c r="W79" i="1"/>
  <c r="V80" i="1"/>
  <c r="W80" i="1"/>
  <c r="V81" i="1"/>
  <c r="W81" i="1"/>
  <c r="V82" i="1"/>
  <c r="W82" i="1"/>
  <c r="V83" i="1"/>
  <c r="W83" i="1"/>
  <c r="V84" i="1"/>
  <c r="W84" i="1"/>
  <c r="V85" i="1"/>
  <c r="W85" i="1"/>
  <c r="V86" i="1"/>
  <c r="W86" i="1"/>
  <c r="V87" i="1"/>
  <c r="W87" i="1"/>
  <c r="V88" i="1"/>
  <c r="W88" i="1"/>
  <c r="V89" i="1"/>
  <c r="W89" i="1"/>
  <c r="V90" i="1"/>
  <c r="W90" i="1"/>
  <c r="V91" i="1"/>
  <c r="W91" i="1"/>
  <c r="V92" i="1"/>
  <c r="W92" i="1"/>
  <c r="V93" i="1"/>
  <c r="W93" i="1"/>
  <c r="V94" i="1"/>
  <c r="W94" i="1"/>
  <c r="V95" i="1"/>
  <c r="W95" i="1"/>
  <c r="V96" i="1"/>
  <c r="W96" i="1"/>
  <c r="V97" i="1"/>
  <c r="W97" i="1"/>
  <c r="V98" i="1"/>
  <c r="W98" i="1"/>
  <c r="V99" i="1"/>
  <c r="W99" i="1"/>
  <c r="V100" i="1"/>
  <c r="W100" i="1"/>
  <c r="V101" i="1"/>
  <c r="W101" i="1"/>
  <c r="V102" i="1"/>
  <c r="W102" i="1"/>
  <c r="V103" i="1"/>
  <c r="W103" i="1"/>
  <c r="V104" i="1"/>
  <c r="W104" i="1"/>
  <c r="V105" i="1"/>
  <c r="W105" i="1"/>
  <c r="V106" i="1"/>
  <c r="W106" i="1"/>
  <c r="V107" i="1"/>
  <c r="W107" i="1"/>
  <c r="V108" i="1"/>
  <c r="W108" i="1"/>
  <c r="V109" i="1"/>
  <c r="W109" i="1"/>
  <c r="V13" i="1"/>
  <c r="W13" i="1"/>
  <c r="U14" i="1" l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3" i="1"/>
  <c r="G5" i="2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3" i="1"/>
  <c r="E70" i="9"/>
  <c r="D70" i="9"/>
  <c r="C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G20" i="2" l="1"/>
  <c r="G19" i="2"/>
  <c r="G18" i="2"/>
  <c r="F23" i="2"/>
  <c r="F22" i="2"/>
  <c r="G21" i="2"/>
  <c r="F25" i="2"/>
  <c r="G14" i="2"/>
  <c r="F9" i="2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3" i="1"/>
  <c r="S22" i="2" l="1"/>
  <c r="K22" i="2"/>
  <c r="R22" i="2"/>
  <c r="J22" i="2"/>
  <c r="Q22" i="2"/>
  <c r="I22" i="2"/>
  <c r="P22" i="2"/>
  <c r="O22" i="2"/>
  <c r="N22" i="2"/>
  <c r="M22" i="2"/>
  <c r="L22" i="2"/>
  <c r="P23" i="2"/>
  <c r="O23" i="2"/>
  <c r="N23" i="2"/>
  <c r="L23" i="2"/>
  <c r="S23" i="2"/>
  <c r="K23" i="2"/>
  <c r="R23" i="2"/>
  <c r="J23" i="2"/>
  <c r="Q23" i="2"/>
  <c r="I23" i="2"/>
  <c r="M23" i="2"/>
  <c r="R25" i="2"/>
  <c r="J25" i="2"/>
  <c r="Q25" i="2"/>
  <c r="I25" i="2"/>
  <c r="P25" i="2"/>
  <c r="N25" i="2"/>
  <c r="M25" i="2"/>
  <c r="L25" i="2"/>
  <c r="S25" i="2"/>
  <c r="K25" i="2"/>
  <c r="O25" i="2"/>
  <c r="O19" i="2"/>
  <c r="P19" i="2"/>
  <c r="Q19" i="2"/>
  <c r="J19" i="2"/>
  <c r="R19" i="2"/>
  <c r="K19" i="2"/>
  <c r="S19" i="2"/>
  <c r="L19" i="2"/>
  <c r="T19" i="2"/>
  <c r="M19" i="2"/>
  <c r="I19" i="2"/>
  <c r="N19" i="2"/>
  <c r="F31" i="2"/>
  <c r="J20" i="2"/>
  <c r="R20" i="2"/>
  <c r="K20" i="2"/>
  <c r="S20" i="2"/>
  <c r="L20" i="2"/>
  <c r="T20" i="2"/>
  <c r="M20" i="2"/>
  <c r="N20" i="2"/>
  <c r="O20" i="2"/>
  <c r="P20" i="2"/>
  <c r="I20" i="2"/>
  <c r="Q20" i="2"/>
  <c r="J13" i="1"/>
  <c r="R110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N13" i="1"/>
  <c r="M13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F110" i="6"/>
  <c r="F119" i="6" s="1"/>
  <c r="H110" i="6"/>
  <c r="H119" i="6" s="1"/>
  <c r="I110" i="6"/>
  <c r="I119" i="6" s="1"/>
  <c r="J110" i="6"/>
  <c r="J115" i="6" s="1"/>
  <c r="K110" i="6"/>
  <c r="K119" i="6" s="1"/>
  <c r="L110" i="6"/>
  <c r="L119" i="6" s="1"/>
  <c r="M110" i="6"/>
  <c r="M119" i="6" s="1"/>
  <c r="N110" i="6"/>
  <c r="N115" i="6" s="1"/>
  <c r="O110" i="6"/>
  <c r="O119" i="6" s="1"/>
  <c r="P110" i="6"/>
  <c r="P119" i="6" s="1"/>
  <c r="Q110" i="6"/>
  <c r="Q119" i="6" s="1"/>
  <c r="R110" i="6"/>
  <c r="R119" i="6" s="1"/>
  <c r="S110" i="6"/>
  <c r="S119" i="6" s="1"/>
  <c r="T110" i="6"/>
  <c r="T119" i="6" s="1"/>
  <c r="U110" i="6"/>
  <c r="U119" i="6" s="1"/>
  <c r="V110" i="6"/>
  <c r="V119" i="6" s="1"/>
  <c r="W110" i="6"/>
  <c r="W119" i="6" s="1"/>
  <c r="X110" i="6"/>
  <c r="X119" i="6" s="1"/>
  <c r="Y110" i="6"/>
  <c r="Y119" i="6" s="1"/>
  <c r="AA110" i="6"/>
  <c r="AA119" i="6" s="1"/>
  <c r="AA114" i="6"/>
  <c r="Y114" i="6"/>
  <c r="W114" i="6"/>
  <c r="O114" i="6"/>
  <c r="Z107" i="6"/>
  <c r="E107" i="6"/>
  <c r="G107" i="6" s="1"/>
  <c r="Z106" i="6"/>
  <c r="E106" i="6"/>
  <c r="G106" i="6" s="1"/>
  <c r="Z104" i="6"/>
  <c r="E104" i="6"/>
  <c r="G104" i="6" s="1"/>
  <c r="Z105" i="6"/>
  <c r="E105" i="6"/>
  <c r="G105" i="6" s="1"/>
  <c r="E108" i="6"/>
  <c r="G108" i="6" s="1"/>
  <c r="Z109" i="6"/>
  <c r="E109" i="6"/>
  <c r="G109" i="6" s="1"/>
  <c r="Z83" i="6"/>
  <c r="E83" i="6"/>
  <c r="G83" i="6" s="1"/>
  <c r="Z87" i="6"/>
  <c r="E87" i="6"/>
  <c r="G87" i="6" s="1"/>
  <c r="Z72" i="6"/>
  <c r="E72" i="6"/>
  <c r="G72" i="6" s="1"/>
  <c r="Z53" i="6"/>
  <c r="E53" i="6"/>
  <c r="G53" i="6" s="1"/>
  <c r="Z46" i="6"/>
  <c r="E46" i="6"/>
  <c r="G46" i="6" s="1"/>
  <c r="Z88" i="6"/>
  <c r="E88" i="6"/>
  <c r="G88" i="6" s="1"/>
  <c r="Z21" i="6"/>
  <c r="E21" i="6"/>
  <c r="G21" i="6" s="1"/>
  <c r="Z22" i="6"/>
  <c r="E22" i="6"/>
  <c r="G22" i="6" s="1"/>
  <c r="Z73" i="6"/>
  <c r="E73" i="6"/>
  <c r="G73" i="6" s="1"/>
  <c r="Z52" i="6"/>
  <c r="E52" i="6"/>
  <c r="G52" i="6" s="1"/>
  <c r="Z58" i="6"/>
  <c r="E58" i="6"/>
  <c r="G58" i="6" s="1"/>
  <c r="Z94" i="6"/>
  <c r="E94" i="6"/>
  <c r="G94" i="6" s="1"/>
  <c r="Z57" i="6"/>
  <c r="E57" i="6"/>
  <c r="G57" i="6" s="1"/>
  <c r="Z55" i="6"/>
  <c r="E55" i="6"/>
  <c r="G55" i="6" s="1"/>
  <c r="Z51" i="6"/>
  <c r="E51" i="6"/>
  <c r="G51" i="6" s="1"/>
  <c r="Z67" i="6"/>
  <c r="E67" i="6"/>
  <c r="G67" i="6" s="1"/>
  <c r="Z66" i="6"/>
  <c r="E66" i="6"/>
  <c r="G66" i="6" s="1"/>
  <c r="Z81" i="6"/>
  <c r="E81" i="6"/>
  <c r="G81" i="6" s="1"/>
  <c r="Z20" i="6"/>
  <c r="E20" i="6"/>
  <c r="G20" i="6" s="1"/>
  <c r="Z65" i="6"/>
  <c r="E65" i="6"/>
  <c r="G65" i="6" s="1"/>
  <c r="Z19" i="6"/>
  <c r="E19" i="6"/>
  <c r="G19" i="6" s="1"/>
  <c r="Z62" i="6"/>
  <c r="E62" i="6"/>
  <c r="G62" i="6" s="1"/>
  <c r="Z64" i="6"/>
  <c r="E64" i="6"/>
  <c r="G64" i="6" s="1"/>
  <c r="Z63" i="6"/>
  <c r="E63" i="6"/>
  <c r="G63" i="6" s="1"/>
  <c r="Z103" i="6"/>
  <c r="E103" i="6"/>
  <c r="G103" i="6" s="1"/>
  <c r="Z102" i="6"/>
  <c r="E102" i="6"/>
  <c r="G102" i="6" s="1"/>
  <c r="Z34" i="6"/>
  <c r="E34" i="6"/>
  <c r="G34" i="6" s="1"/>
  <c r="Z30" i="6"/>
  <c r="E30" i="6"/>
  <c r="G30" i="6" s="1"/>
  <c r="Z29" i="6"/>
  <c r="E29" i="6"/>
  <c r="G29" i="6" s="1"/>
  <c r="Z69" i="6"/>
  <c r="E69" i="6"/>
  <c r="G69" i="6" s="1"/>
  <c r="Z50" i="6"/>
  <c r="E50" i="6"/>
  <c r="G50" i="6" s="1"/>
  <c r="Z61" i="6"/>
  <c r="E61" i="6"/>
  <c r="G61" i="6" s="1"/>
  <c r="Z17" i="6"/>
  <c r="E17" i="6"/>
  <c r="G17" i="6" s="1"/>
  <c r="Z49" i="6"/>
  <c r="E49" i="6"/>
  <c r="G49" i="6" s="1"/>
  <c r="Z79" i="6"/>
  <c r="E79" i="6"/>
  <c r="G79" i="6" s="1"/>
  <c r="Z28" i="6"/>
  <c r="E28" i="6"/>
  <c r="G28" i="6" s="1"/>
  <c r="Z18" i="6"/>
  <c r="E18" i="6"/>
  <c r="G18" i="6" s="1"/>
  <c r="Z70" i="6"/>
  <c r="E70" i="6"/>
  <c r="G70" i="6" s="1"/>
  <c r="Z60" i="6"/>
  <c r="E60" i="6"/>
  <c r="G60" i="6" s="1"/>
  <c r="Z56" i="6"/>
  <c r="E56" i="6"/>
  <c r="G56" i="6" s="1"/>
  <c r="Z23" i="6"/>
  <c r="E23" i="6"/>
  <c r="G23" i="6" s="1"/>
  <c r="Z100" i="6"/>
  <c r="E100" i="6"/>
  <c r="G100" i="6" s="1"/>
  <c r="Z48" i="6"/>
  <c r="E48" i="6"/>
  <c r="G48" i="6" s="1"/>
  <c r="Z47" i="6"/>
  <c r="E47" i="6"/>
  <c r="G47" i="6" s="1"/>
  <c r="Z33" i="6"/>
  <c r="E33" i="6"/>
  <c r="G33" i="6" s="1"/>
  <c r="Z101" i="6"/>
  <c r="E101" i="6"/>
  <c r="G101" i="6" s="1"/>
  <c r="Z45" i="6"/>
  <c r="E45" i="6"/>
  <c r="G45" i="6" s="1"/>
  <c r="Z13" i="6"/>
  <c r="E13" i="6"/>
  <c r="G13" i="6" s="1"/>
  <c r="Z32" i="6"/>
  <c r="E32" i="6"/>
  <c r="G32" i="6" s="1"/>
  <c r="Z44" i="6"/>
  <c r="E44" i="6"/>
  <c r="G44" i="6" s="1"/>
  <c r="Z31" i="6"/>
  <c r="E31" i="6"/>
  <c r="G31" i="6" s="1"/>
  <c r="Z43" i="6"/>
  <c r="E43" i="6"/>
  <c r="G43" i="6" s="1"/>
  <c r="Z77" i="6"/>
  <c r="E77" i="6"/>
  <c r="G77" i="6" s="1"/>
  <c r="Z59" i="6"/>
  <c r="E59" i="6"/>
  <c r="G59" i="6" s="1"/>
  <c r="Z42" i="6"/>
  <c r="E42" i="6"/>
  <c r="G42" i="6" s="1"/>
  <c r="Z41" i="6"/>
  <c r="E41" i="6"/>
  <c r="G41" i="6" s="1"/>
  <c r="Z54" i="6"/>
  <c r="E54" i="6"/>
  <c r="G54" i="6" s="1"/>
  <c r="Z93" i="6"/>
  <c r="E93" i="6"/>
  <c r="G93" i="6" s="1"/>
  <c r="Z74" i="6"/>
  <c r="E74" i="6"/>
  <c r="G74" i="6" s="1"/>
  <c r="Z78" i="6"/>
  <c r="E78" i="6"/>
  <c r="G78" i="6" s="1"/>
  <c r="Z68" i="6"/>
  <c r="E68" i="6"/>
  <c r="G68" i="6" s="1"/>
  <c r="Z16" i="6"/>
  <c r="E16" i="6"/>
  <c r="G16" i="6" s="1"/>
  <c r="Z89" i="6"/>
  <c r="E89" i="6"/>
  <c r="G89" i="6" s="1"/>
  <c r="Z40" i="6"/>
  <c r="E40" i="6"/>
  <c r="G40" i="6" s="1"/>
  <c r="Z95" i="6"/>
  <c r="E95" i="6"/>
  <c r="G95" i="6" s="1"/>
  <c r="Z27" i="6"/>
  <c r="E27" i="6"/>
  <c r="G27" i="6" s="1"/>
  <c r="Z26" i="6"/>
  <c r="E26" i="6"/>
  <c r="G26" i="6" s="1"/>
  <c r="Z84" i="6"/>
  <c r="E84" i="6"/>
  <c r="G84" i="6" s="1"/>
  <c r="Z85" i="6"/>
  <c r="E85" i="6"/>
  <c r="G85" i="6" s="1"/>
  <c r="Z92" i="6"/>
  <c r="E92" i="6"/>
  <c r="G92" i="6" s="1"/>
  <c r="Z39" i="6"/>
  <c r="E39" i="6"/>
  <c r="G39" i="6" s="1"/>
  <c r="Z38" i="6"/>
  <c r="E38" i="6"/>
  <c r="G38" i="6" s="1"/>
  <c r="Z25" i="6"/>
  <c r="E25" i="6"/>
  <c r="G25" i="6" s="1"/>
  <c r="Z37" i="6"/>
  <c r="E37" i="6"/>
  <c r="G37" i="6" s="1"/>
  <c r="Z71" i="6"/>
  <c r="E71" i="6"/>
  <c r="G71" i="6" s="1"/>
  <c r="Z99" i="6"/>
  <c r="E99" i="6"/>
  <c r="G99" i="6" s="1"/>
  <c r="Z75" i="6"/>
  <c r="E75" i="6"/>
  <c r="G75" i="6" s="1"/>
  <c r="Z86" i="6"/>
  <c r="E86" i="6"/>
  <c r="G86" i="6" s="1"/>
  <c r="Z76" i="6"/>
  <c r="E76" i="6"/>
  <c r="G76" i="6" s="1"/>
  <c r="Z36" i="6"/>
  <c r="E36" i="6"/>
  <c r="G36" i="6" s="1"/>
  <c r="Z14" i="6"/>
  <c r="E14" i="6"/>
  <c r="G14" i="6" s="1"/>
  <c r="Z15" i="6"/>
  <c r="E15" i="6"/>
  <c r="G15" i="6" s="1"/>
  <c r="Z98" i="6"/>
  <c r="E98" i="6"/>
  <c r="G98" i="6" s="1"/>
  <c r="Z24" i="6"/>
  <c r="E24" i="6"/>
  <c r="G24" i="6" s="1"/>
  <c r="Z90" i="6"/>
  <c r="E90" i="6"/>
  <c r="G90" i="6" s="1"/>
  <c r="Z80" i="6"/>
  <c r="E80" i="6"/>
  <c r="G80" i="6" s="1"/>
  <c r="Z82" i="6"/>
  <c r="E82" i="6"/>
  <c r="G82" i="6" s="1"/>
  <c r="Z35" i="6"/>
  <c r="E35" i="6"/>
  <c r="G35" i="6" s="1"/>
  <c r="Z96" i="6"/>
  <c r="E96" i="6"/>
  <c r="G96" i="6" s="1"/>
  <c r="Z91" i="6"/>
  <c r="E91" i="6"/>
  <c r="G91" i="6" s="1"/>
  <c r="T25" i="2" l="1"/>
  <c r="T23" i="2"/>
  <c r="T22" i="2"/>
  <c r="Y105" i="1"/>
  <c r="AA105" i="1" s="1"/>
  <c r="Y102" i="1"/>
  <c r="AA102" i="1" s="1"/>
  <c r="Y106" i="1"/>
  <c r="AA106" i="1" s="1"/>
  <c r="Y103" i="1"/>
  <c r="AA103" i="1" s="1"/>
  <c r="Y108" i="1"/>
  <c r="AA108" i="1" s="1"/>
  <c r="Y98" i="1"/>
  <c r="AA98" i="1" s="1"/>
  <c r="Y99" i="1"/>
  <c r="AA99" i="1" s="1"/>
  <c r="Y107" i="1"/>
  <c r="AA107" i="1" s="1"/>
  <c r="Y104" i="1"/>
  <c r="AA104" i="1" s="1"/>
  <c r="Y109" i="1"/>
  <c r="AA109" i="1" s="1"/>
  <c r="Y101" i="1"/>
  <c r="AA101" i="1" s="1"/>
  <c r="Y100" i="1"/>
  <c r="AA100" i="1" s="1"/>
  <c r="AC89" i="6"/>
  <c r="AC49" i="6"/>
  <c r="AC18" i="6"/>
  <c r="I115" i="6"/>
  <c r="P115" i="6"/>
  <c r="AC20" i="6"/>
  <c r="Z110" i="6"/>
  <c r="Z119" i="6" s="1"/>
  <c r="Q115" i="6"/>
  <c r="G110" i="6"/>
  <c r="G119" i="6" s="1"/>
  <c r="AC82" i="6"/>
  <c r="E110" i="6"/>
  <c r="E119" i="6" s="1"/>
  <c r="N119" i="6"/>
  <c r="AC91" i="6"/>
  <c r="AC53" i="6"/>
  <c r="AC79" i="6"/>
  <c r="AC22" i="6"/>
  <c r="AC34" i="6"/>
  <c r="J119" i="6"/>
  <c r="AC13" i="6"/>
  <c r="AC47" i="6"/>
  <c r="AC51" i="6"/>
  <c r="AC58" i="6"/>
  <c r="AC14" i="6"/>
  <c r="AC93" i="6"/>
  <c r="AC19" i="6"/>
  <c r="AC23" i="6"/>
  <c r="AC31" i="6"/>
  <c r="AC39" i="6"/>
  <c r="AC43" i="6"/>
  <c r="AC66" i="6"/>
  <c r="AC77" i="6"/>
  <c r="AC109" i="6"/>
  <c r="AC80" i="6"/>
  <c r="AC32" i="6"/>
  <c r="AC48" i="6"/>
  <c r="AC17" i="6"/>
  <c r="AC21" i="6"/>
  <c r="AC25" i="6"/>
  <c r="AC29" i="6"/>
  <c r="AC33" i="6"/>
  <c r="AC41" i="6"/>
  <c r="AC45" i="6"/>
  <c r="AC57" i="6"/>
  <c r="AC60" i="6"/>
  <c r="AC64" i="6"/>
  <c r="AC68" i="6"/>
  <c r="AC87" i="6"/>
  <c r="AC73" i="6"/>
  <c r="AC102" i="6"/>
  <c r="AC99" i="6"/>
  <c r="AC85" i="6"/>
  <c r="O115" i="6"/>
  <c r="AC72" i="6"/>
  <c r="AC83" i="6"/>
  <c r="AC105" i="6"/>
  <c r="AC90" i="6"/>
  <c r="AC92" i="6"/>
  <c r="AC26" i="6"/>
  <c r="AC30" i="6"/>
  <c r="AC38" i="6"/>
  <c r="AC42" i="6"/>
  <c r="AC46" i="6"/>
  <c r="AC50" i="6"/>
  <c r="AC54" i="6"/>
  <c r="AC94" i="6"/>
  <c r="AC61" i="6"/>
  <c r="AC65" i="6"/>
  <c r="AC69" i="6"/>
  <c r="AC95" i="6"/>
  <c r="AC100" i="6"/>
  <c r="AC76" i="6"/>
  <c r="AC84" i="6"/>
  <c r="AC75" i="6"/>
  <c r="AC81" i="6"/>
  <c r="AC35" i="6"/>
  <c r="AC55" i="6"/>
  <c r="AC62" i="6"/>
  <c r="AC70" i="6"/>
  <c r="AC96" i="6"/>
  <c r="AC101" i="6"/>
  <c r="AC37" i="6"/>
  <c r="AC103" i="6"/>
  <c r="AC106" i="6"/>
  <c r="AC88" i="6"/>
  <c r="AC15" i="6"/>
  <c r="AC16" i="6"/>
  <c r="AC24" i="6"/>
  <c r="AC28" i="6"/>
  <c r="AC36" i="6"/>
  <c r="AC40" i="6"/>
  <c r="AC44" i="6"/>
  <c r="AC52" i="6"/>
  <c r="AC56" i="6"/>
  <c r="AC59" i="6"/>
  <c r="AC63" i="6"/>
  <c r="AC67" i="6"/>
  <c r="AC71" i="6"/>
  <c r="AC98" i="6"/>
  <c r="AC74" i="6"/>
  <c r="AC108" i="6"/>
  <c r="AC27" i="6"/>
  <c r="AC107" i="6"/>
  <c r="AC78" i="6"/>
  <c r="AC86" i="6"/>
  <c r="AC104" i="6"/>
  <c r="I68" i="3"/>
  <c r="I69" i="3"/>
  <c r="I70" i="3"/>
  <c r="I71" i="3"/>
  <c r="I72" i="3"/>
  <c r="I73" i="3"/>
  <c r="I67" i="3"/>
  <c r="F73" i="3"/>
  <c r="E115" i="6" l="1"/>
  <c r="AC110" i="6"/>
  <c r="D6" i="3"/>
  <c r="C6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74" i="3"/>
  <c r="E68" i="3"/>
  <c r="E69" i="3"/>
  <c r="E70" i="3"/>
  <c r="E71" i="3"/>
  <c r="E72" i="3"/>
  <c r="E73" i="3"/>
  <c r="E6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7" i="3"/>
  <c r="F33" i="2" l="1"/>
  <c r="F34" i="2"/>
  <c r="G34" i="2"/>
  <c r="G35" i="2"/>
  <c r="F36" i="2"/>
  <c r="F37" i="2"/>
  <c r="Y15" i="1" l="1"/>
  <c r="Y16" i="1"/>
  <c r="Y18" i="1"/>
  <c r="Y20" i="1"/>
  <c r="Y21" i="1"/>
  <c r="Y22" i="1"/>
  <c r="Y23" i="1"/>
  <c r="Y25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5" i="1"/>
  <c r="Y46" i="1"/>
  <c r="Y47" i="1"/>
  <c r="Y48" i="1"/>
  <c r="Y49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5" i="1"/>
  <c r="Y66" i="1"/>
  <c r="Y67" i="1"/>
  <c r="Y68" i="1"/>
  <c r="Y69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70" i="1" l="1"/>
  <c r="Y64" i="1"/>
  <c r="Y50" i="1"/>
  <c r="Y44" i="1"/>
  <c r="Y43" i="1"/>
  <c r="Y26" i="1"/>
  <c r="Y24" i="1"/>
  <c r="Y19" i="1"/>
  <c r="Y17" i="1"/>
  <c r="Y14" i="1"/>
  <c r="V110" i="1" l="1"/>
  <c r="W110" i="1"/>
  <c r="T110" i="1" l="1"/>
  <c r="Y13" i="1"/>
  <c r="Y110" i="1" l="1"/>
  <c r="G30" i="2"/>
  <c r="F30" i="2"/>
  <c r="B3" i="3" l="1"/>
  <c r="C3" i="3" s="1"/>
  <c r="D3" i="3" s="1"/>
  <c r="E3" i="3" s="1"/>
  <c r="F3" i="3" s="1"/>
  <c r="L73" i="3"/>
  <c r="J73" i="3"/>
  <c r="G73" i="3"/>
  <c r="L72" i="3"/>
  <c r="J72" i="3"/>
  <c r="G72" i="3"/>
  <c r="F72" i="3"/>
  <c r="L71" i="3"/>
  <c r="J71" i="3"/>
  <c r="G71" i="3"/>
  <c r="F71" i="3"/>
  <c r="L70" i="3"/>
  <c r="J70" i="3"/>
  <c r="G70" i="3"/>
  <c r="F70" i="3"/>
  <c r="L69" i="3"/>
  <c r="J69" i="3"/>
  <c r="G69" i="3"/>
  <c r="F69" i="3"/>
  <c r="L68" i="3"/>
  <c r="J68" i="3"/>
  <c r="G68" i="3"/>
  <c r="F68" i="3"/>
  <c r="L67" i="3"/>
  <c r="J67" i="3"/>
  <c r="G67" i="3"/>
  <c r="F67" i="3"/>
  <c r="K66" i="3"/>
  <c r="J66" i="3"/>
  <c r="H66" i="3"/>
  <c r="G66" i="3"/>
  <c r="F66" i="3"/>
  <c r="K65" i="3"/>
  <c r="J65" i="3"/>
  <c r="H65" i="3"/>
  <c r="G65" i="3"/>
  <c r="F65" i="3"/>
  <c r="K64" i="3"/>
  <c r="J64" i="3"/>
  <c r="H64" i="3"/>
  <c r="G64" i="3"/>
  <c r="F64" i="3"/>
  <c r="K63" i="3"/>
  <c r="J63" i="3"/>
  <c r="H63" i="3"/>
  <c r="G63" i="3"/>
  <c r="F63" i="3"/>
  <c r="K62" i="3"/>
  <c r="J62" i="3"/>
  <c r="H62" i="3"/>
  <c r="G62" i="3"/>
  <c r="F62" i="3"/>
  <c r="K61" i="3"/>
  <c r="J61" i="3"/>
  <c r="H61" i="3"/>
  <c r="G61" i="3"/>
  <c r="F61" i="3"/>
  <c r="K60" i="3"/>
  <c r="J60" i="3"/>
  <c r="H60" i="3"/>
  <c r="G60" i="3"/>
  <c r="F60" i="3"/>
  <c r="K59" i="3"/>
  <c r="J59" i="3"/>
  <c r="H59" i="3"/>
  <c r="G59" i="3"/>
  <c r="F59" i="3"/>
  <c r="K58" i="3"/>
  <c r="J58" i="3"/>
  <c r="H58" i="3"/>
  <c r="G58" i="3"/>
  <c r="F58" i="3"/>
  <c r="K57" i="3"/>
  <c r="J57" i="3"/>
  <c r="H57" i="3"/>
  <c r="G57" i="3"/>
  <c r="F57" i="3"/>
  <c r="K56" i="3"/>
  <c r="J56" i="3"/>
  <c r="H56" i="3"/>
  <c r="G56" i="3"/>
  <c r="F56" i="3"/>
  <c r="K55" i="3"/>
  <c r="J55" i="3"/>
  <c r="H55" i="3"/>
  <c r="G55" i="3"/>
  <c r="F55" i="3"/>
  <c r="K54" i="3"/>
  <c r="J54" i="3"/>
  <c r="H54" i="3"/>
  <c r="G54" i="3"/>
  <c r="F54" i="3"/>
  <c r="K53" i="3"/>
  <c r="J53" i="3"/>
  <c r="H53" i="3"/>
  <c r="G53" i="3"/>
  <c r="F53" i="3"/>
  <c r="K52" i="3"/>
  <c r="J52" i="3"/>
  <c r="H52" i="3"/>
  <c r="G52" i="3"/>
  <c r="F52" i="3"/>
  <c r="K51" i="3"/>
  <c r="J51" i="3"/>
  <c r="H51" i="3"/>
  <c r="G51" i="3"/>
  <c r="F51" i="3"/>
  <c r="K50" i="3"/>
  <c r="J50" i="3"/>
  <c r="H50" i="3"/>
  <c r="G50" i="3"/>
  <c r="F50" i="3"/>
  <c r="K49" i="3"/>
  <c r="J49" i="3"/>
  <c r="H49" i="3"/>
  <c r="G49" i="3"/>
  <c r="F49" i="3"/>
  <c r="K48" i="3"/>
  <c r="J48" i="3"/>
  <c r="H48" i="3"/>
  <c r="G48" i="3"/>
  <c r="F48" i="3"/>
  <c r="K47" i="3"/>
  <c r="J47" i="3"/>
  <c r="H47" i="3"/>
  <c r="G47" i="3"/>
  <c r="F47" i="3"/>
  <c r="K46" i="3"/>
  <c r="J46" i="3"/>
  <c r="H46" i="3"/>
  <c r="G46" i="3"/>
  <c r="F46" i="3"/>
  <c r="K45" i="3"/>
  <c r="J45" i="3"/>
  <c r="H45" i="3"/>
  <c r="G45" i="3"/>
  <c r="F45" i="3"/>
  <c r="K44" i="3"/>
  <c r="J44" i="3"/>
  <c r="H44" i="3"/>
  <c r="G44" i="3"/>
  <c r="F44" i="3"/>
  <c r="K43" i="3"/>
  <c r="J43" i="3"/>
  <c r="H43" i="3"/>
  <c r="G43" i="3"/>
  <c r="F43" i="3"/>
  <c r="K42" i="3"/>
  <c r="J42" i="3"/>
  <c r="H42" i="3"/>
  <c r="G42" i="3"/>
  <c r="F42" i="3"/>
  <c r="K41" i="3"/>
  <c r="J41" i="3"/>
  <c r="H41" i="3"/>
  <c r="G41" i="3"/>
  <c r="F41" i="3"/>
  <c r="K40" i="3"/>
  <c r="J40" i="3"/>
  <c r="H40" i="3"/>
  <c r="G40" i="3"/>
  <c r="F40" i="3"/>
  <c r="K39" i="3"/>
  <c r="J39" i="3"/>
  <c r="H39" i="3"/>
  <c r="G39" i="3"/>
  <c r="F39" i="3"/>
  <c r="K38" i="3"/>
  <c r="J38" i="3"/>
  <c r="H38" i="3"/>
  <c r="G38" i="3"/>
  <c r="F38" i="3"/>
  <c r="K37" i="3"/>
  <c r="J37" i="3"/>
  <c r="H37" i="3"/>
  <c r="G37" i="3"/>
  <c r="F37" i="3"/>
  <c r="K36" i="3"/>
  <c r="J36" i="3"/>
  <c r="H36" i="3"/>
  <c r="G36" i="3"/>
  <c r="F36" i="3"/>
  <c r="K35" i="3"/>
  <c r="J35" i="3"/>
  <c r="H35" i="3"/>
  <c r="G35" i="3"/>
  <c r="F35" i="3"/>
  <c r="K34" i="3"/>
  <c r="J34" i="3"/>
  <c r="H34" i="3"/>
  <c r="G34" i="3"/>
  <c r="F34" i="3"/>
  <c r="K33" i="3"/>
  <c r="J33" i="3"/>
  <c r="H33" i="3"/>
  <c r="G33" i="3"/>
  <c r="F33" i="3"/>
  <c r="K32" i="3"/>
  <c r="J32" i="3"/>
  <c r="H32" i="3"/>
  <c r="G32" i="3"/>
  <c r="F32" i="3"/>
  <c r="K31" i="3"/>
  <c r="J31" i="3"/>
  <c r="H31" i="3"/>
  <c r="G31" i="3"/>
  <c r="F31" i="3"/>
  <c r="K30" i="3"/>
  <c r="J30" i="3"/>
  <c r="H30" i="3"/>
  <c r="G30" i="3"/>
  <c r="F30" i="3"/>
  <c r="K29" i="3"/>
  <c r="J29" i="3"/>
  <c r="H29" i="3"/>
  <c r="G29" i="3"/>
  <c r="F29" i="3"/>
  <c r="K28" i="3"/>
  <c r="J28" i="3"/>
  <c r="H28" i="3"/>
  <c r="G28" i="3"/>
  <c r="F28" i="3"/>
  <c r="K27" i="3"/>
  <c r="J27" i="3"/>
  <c r="H27" i="3"/>
  <c r="G27" i="3"/>
  <c r="F27" i="3"/>
  <c r="K26" i="3"/>
  <c r="J26" i="3"/>
  <c r="H26" i="3"/>
  <c r="G26" i="3"/>
  <c r="F26" i="3"/>
  <c r="K25" i="3"/>
  <c r="J25" i="3"/>
  <c r="H25" i="3"/>
  <c r="G25" i="3"/>
  <c r="F25" i="3"/>
  <c r="K24" i="3"/>
  <c r="J24" i="3"/>
  <c r="H24" i="3"/>
  <c r="G24" i="3"/>
  <c r="F24" i="3"/>
  <c r="K23" i="3"/>
  <c r="J23" i="3"/>
  <c r="H23" i="3"/>
  <c r="G23" i="3"/>
  <c r="F23" i="3"/>
  <c r="K22" i="3"/>
  <c r="J22" i="3"/>
  <c r="H22" i="3"/>
  <c r="G22" i="3"/>
  <c r="F22" i="3"/>
  <c r="K21" i="3"/>
  <c r="J21" i="3"/>
  <c r="H21" i="3"/>
  <c r="G21" i="3"/>
  <c r="F21" i="3"/>
  <c r="K20" i="3"/>
  <c r="J20" i="3"/>
  <c r="H20" i="3"/>
  <c r="G20" i="3"/>
  <c r="F20" i="3"/>
  <c r="K19" i="3"/>
  <c r="J19" i="3"/>
  <c r="H19" i="3"/>
  <c r="G19" i="3"/>
  <c r="F19" i="3"/>
  <c r="K18" i="3"/>
  <c r="J18" i="3"/>
  <c r="H18" i="3"/>
  <c r="G18" i="3"/>
  <c r="F18" i="3"/>
  <c r="K17" i="3"/>
  <c r="J17" i="3"/>
  <c r="H17" i="3"/>
  <c r="G17" i="3"/>
  <c r="F17" i="3"/>
  <c r="K16" i="3"/>
  <c r="J16" i="3"/>
  <c r="H16" i="3"/>
  <c r="G16" i="3"/>
  <c r="F16" i="3"/>
  <c r="K15" i="3"/>
  <c r="J15" i="3"/>
  <c r="H15" i="3"/>
  <c r="G15" i="3"/>
  <c r="F15" i="3"/>
  <c r="K14" i="3"/>
  <c r="J14" i="3"/>
  <c r="H14" i="3"/>
  <c r="G14" i="3"/>
  <c r="F14" i="3"/>
  <c r="K13" i="3"/>
  <c r="J13" i="3"/>
  <c r="H13" i="3"/>
  <c r="G13" i="3"/>
  <c r="F13" i="3"/>
  <c r="K12" i="3"/>
  <c r="J12" i="3"/>
  <c r="H12" i="3"/>
  <c r="G12" i="3"/>
  <c r="F12" i="3"/>
  <c r="K11" i="3"/>
  <c r="J11" i="3"/>
  <c r="H11" i="3"/>
  <c r="G11" i="3"/>
  <c r="F11" i="3"/>
  <c r="K10" i="3"/>
  <c r="J10" i="3"/>
  <c r="H10" i="3"/>
  <c r="G10" i="3"/>
  <c r="F10" i="3"/>
  <c r="K9" i="3"/>
  <c r="J9" i="3"/>
  <c r="H9" i="3"/>
  <c r="G9" i="3"/>
  <c r="F9" i="3"/>
  <c r="K8" i="3"/>
  <c r="J8" i="3"/>
  <c r="H8" i="3"/>
  <c r="G8" i="3"/>
  <c r="F8" i="3"/>
  <c r="L7" i="3"/>
  <c r="K7" i="3"/>
  <c r="J7" i="3"/>
  <c r="H7" i="3"/>
  <c r="G7" i="3"/>
  <c r="F7" i="3"/>
  <c r="E6" i="3" l="1"/>
  <c r="M10" i="3"/>
  <c r="M18" i="3"/>
  <c r="M67" i="3"/>
  <c r="M71" i="3"/>
  <c r="M65" i="3"/>
  <c r="M69" i="3"/>
  <c r="M73" i="3"/>
  <c r="M9" i="3"/>
  <c r="M26" i="3"/>
  <c r="M63" i="3"/>
  <c r="M24" i="3"/>
  <c r="M32" i="3"/>
  <c r="M40" i="3"/>
  <c r="M44" i="3"/>
  <c r="M48" i="3"/>
  <c r="M52" i="3"/>
  <c r="M56" i="3"/>
  <c r="M72" i="3"/>
  <c r="M7" i="3"/>
  <c r="M36" i="3"/>
  <c r="M70" i="3"/>
  <c r="M54" i="3"/>
  <c r="M62" i="3"/>
  <c r="M15" i="3"/>
  <c r="M39" i="3"/>
  <c r="M47" i="3"/>
  <c r="M55" i="3"/>
  <c r="M19" i="3"/>
  <c r="M23" i="3"/>
  <c r="M27" i="3"/>
  <c r="M31" i="3"/>
  <c r="M59" i="3"/>
  <c r="M50" i="3"/>
  <c r="M64" i="3"/>
  <c r="M13" i="3"/>
  <c r="M17" i="3"/>
  <c r="M21" i="3"/>
  <c r="M34" i="3"/>
  <c r="M42" i="3"/>
  <c r="M58" i="3"/>
  <c r="M25" i="3"/>
  <c r="M29" i="3"/>
  <c r="M66" i="3"/>
  <c r="M12" i="3"/>
  <c r="M8" i="3"/>
  <c r="M16" i="3"/>
  <c r="M33" i="3"/>
  <c r="M37" i="3"/>
  <c r="M41" i="3"/>
  <c r="M45" i="3"/>
  <c r="M49" i="3"/>
  <c r="M53" i="3"/>
  <c r="M57" i="3"/>
  <c r="M61" i="3"/>
  <c r="M35" i="3"/>
  <c r="M43" i="3"/>
  <c r="M14" i="3"/>
  <c r="M51" i="3"/>
  <c r="M60" i="3"/>
  <c r="M22" i="3"/>
  <c r="M68" i="3"/>
  <c r="M30" i="3"/>
  <c r="M11" i="3"/>
  <c r="M20" i="3"/>
  <c r="M38" i="3"/>
  <c r="M28" i="3"/>
  <c r="M46" i="3"/>
  <c r="G3" i="3"/>
  <c r="H3" i="3" s="1"/>
  <c r="I3" i="3" s="1"/>
  <c r="J3" i="3" s="1"/>
  <c r="K3" i="3" s="1"/>
  <c r="L3" i="3" s="1"/>
  <c r="M6" i="3" l="1"/>
  <c r="I110" i="1" l="1"/>
  <c r="U110" i="1" l="1"/>
  <c r="S110" i="1" l="1"/>
  <c r="G110" i="1" l="1"/>
  <c r="F110" i="1"/>
  <c r="E110" i="1"/>
  <c r="D8" i="1" l="1"/>
  <c r="E8" i="1" s="1"/>
  <c r="AA14" i="1" l="1"/>
  <c r="J14" i="1"/>
  <c r="F39" i="2" l="1"/>
  <c r="E39" i="2" s="1"/>
  <c r="H110" i="1"/>
  <c r="J16" i="1"/>
  <c r="J17" i="1"/>
  <c r="J96" i="1"/>
  <c r="J94" i="1"/>
  <c r="J92" i="1"/>
  <c r="J90" i="1"/>
  <c r="J88" i="1"/>
  <c r="J86" i="1"/>
  <c r="J84" i="1"/>
  <c r="J82" i="1"/>
  <c r="J80" i="1"/>
  <c r="J78" i="1"/>
  <c r="J76" i="1"/>
  <c r="J74" i="1"/>
  <c r="J72" i="1"/>
  <c r="J70" i="1"/>
  <c r="J68" i="1"/>
  <c r="J66" i="1"/>
  <c r="J64" i="1"/>
  <c r="J62" i="1"/>
  <c r="J60" i="1"/>
  <c r="J58" i="1"/>
  <c r="J56" i="1"/>
  <c r="J54" i="1"/>
  <c r="J63" i="1"/>
  <c r="J53" i="1"/>
  <c r="J51" i="1"/>
  <c r="J49" i="1"/>
  <c r="J47" i="1"/>
  <c r="J45" i="1"/>
  <c r="J43" i="1"/>
  <c r="J41" i="1"/>
  <c r="J39" i="1"/>
  <c r="J37" i="1"/>
  <c r="J91" i="1"/>
  <c r="J83" i="1"/>
  <c r="J75" i="1"/>
  <c r="J61" i="1"/>
  <c r="J55" i="1"/>
  <c r="J97" i="1"/>
  <c r="J93" i="1"/>
  <c r="J85" i="1"/>
  <c r="J77" i="1"/>
  <c r="J52" i="1"/>
  <c r="J50" i="1"/>
  <c r="J48" i="1"/>
  <c r="J46" i="1"/>
  <c r="J44" i="1"/>
  <c r="J42" i="1"/>
  <c r="J40" i="1"/>
  <c r="J38" i="1"/>
  <c r="J87" i="1"/>
  <c r="J79" i="1"/>
  <c r="J71" i="1"/>
  <c r="J69" i="1"/>
  <c r="J89" i="1"/>
  <c r="J81" i="1"/>
  <c r="J73" i="1"/>
  <c r="J65" i="1"/>
  <c r="J35" i="1"/>
  <c r="J28" i="1"/>
  <c r="J29" i="1"/>
  <c r="J95" i="1"/>
  <c r="J59" i="1"/>
  <c r="J36" i="1"/>
  <c r="J31" i="1"/>
  <c r="J18" i="1"/>
  <c r="J15" i="1"/>
  <c r="J24" i="1"/>
  <c r="J57" i="1"/>
  <c r="J32" i="1"/>
  <c r="J20" i="1"/>
  <c r="J19" i="1"/>
  <c r="J67" i="1"/>
  <c r="J22" i="1"/>
  <c r="J23" i="1"/>
  <c r="J21" i="1"/>
  <c r="J33" i="1"/>
  <c r="J26" i="1"/>
  <c r="J25" i="1"/>
  <c r="J27" i="1"/>
  <c r="J34" i="1"/>
  <c r="J30" i="1"/>
  <c r="F38" i="2"/>
  <c r="E34" i="2" l="1"/>
  <c r="J110" i="1" l="1"/>
  <c r="G38" i="2"/>
  <c r="E38" i="2" s="1"/>
  <c r="L110" i="1" l="1"/>
  <c r="M110" i="1" l="1"/>
  <c r="N110" i="1" l="1"/>
  <c r="O110" i="1" l="1"/>
  <c r="P110" i="1" l="1"/>
  <c r="Q110" i="1" l="1"/>
  <c r="AA16" i="1" l="1"/>
  <c r="AA17" i="1"/>
  <c r="AA96" i="1"/>
  <c r="AA94" i="1"/>
  <c r="AA92" i="1"/>
  <c r="AA90" i="1"/>
  <c r="AA88" i="1"/>
  <c r="AA86" i="1"/>
  <c r="AA84" i="1"/>
  <c r="AA82" i="1"/>
  <c r="AA80" i="1"/>
  <c r="AA78" i="1"/>
  <c r="AA76" i="1"/>
  <c r="AA74" i="1"/>
  <c r="AA72" i="1"/>
  <c r="AA70" i="1"/>
  <c r="AA97" i="1"/>
  <c r="AA95" i="1"/>
  <c r="AA93" i="1"/>
  <c r="AA91" i="1"/>
  <c r="AA89" i="1"/>
  <c r="AA87" i="1"/>
  <c r="AA85" i="1"/>
  <c r="AA83" i="1"/>
  <c r="AA81" i="1"/>
  <c r="AA79" i="1"/>
  <c r="AA77" i="1"/>
  <c r="AA75" i="1"/>
  <c r="AA73" i="1"/>
  <c r="AA71" i="1"/>
  <c r="AA69" i="1"/>
  <c r="AA67" i="1"/>
  <c r="AA65" i="1"/>
  <c r="AA63" i="1"/>
  <c r="AA61" i="1"/>
  <c r="AA59" i="1"/>
  <c r="AA64" i="1"/>
  <c r="AA62" i="1"/>
  <c r="AA55" i="1"/>
  <c r="AA60" i="1"/>
  <c r="AA52" i="1"/>
  <c r="AA50" i="1"/>
  <c r="AA48" i="1"/>
  <c r="AA46" i="1"/>
  <c r="AA44" i="1"/>
  <c r="AA42" i="1"/>
  <c r="AA40" i="1"/>
  <c r="AA38" i="1"/>
  <c r="AA36" i="1"/>
  <c r="AA34" i="1"/>
  <c r="AA32" i="1"/>
  <c r="AA30" i="1"/>
  <c r="AA28" i="1"/>
  <c r="AA26" i="1"/>
  <c r="AA24" i="1"/>
  <c r="AA22" i="1"/>
  <c r="AA20" i="1"/>
  <c r="AA18" i="1"/>
  <c r="AA54" i="1"/>
  <c r="AA66" i="1"/>
  <c r="AA58" i="1"/>
  <c r="AA56" i="1"/>
  <c r="AA47" i="1"/>
  <c r="AA41" i="1"/>
  <c r="AA33" i="1"/>
  <c r="AA27" i="1"/>
  <c r="AA57" i="1"/>
  <c r="AA51" i="1"/>
  <c r="AA29" i="1"/>
  <c r="AA68" i="1"/>
  <c r="AA45" i="1"/>
  <c r="AA35" i="1"/>
  <c r="AA39" i="1"/>
  <c r="AA15" i="1"/>
  <c r="AA31" i="1"/>
  <c r="AA19" i="1"/>
  <c r="F24" i="2" s="1"/>
  <c r="AA49" i="1"/>
  <c r="AA43" i="1"/>
  <c r="AA21" i="1"/>
  <c r="AA53" i="1"/>
  <c r="AA37" i="1"/>
  <c r="AA23" i="1"/>
  <c r="AA25" i="1"/>
  <c r="L24" i="2" l="1"/>
  <c r="N24" i="2"/>
  <c r="S24" i="2"/>
  <c r="J24" i="2"/>
  <c r="K24" i="2"/>
  <c r="F27" i="2"/>
  <c r="R24" i="2"/>
  <c r="P24" i="2"/>
  <c r="Q24" i="2"/>
  <c r="I24" i="2"/>
  <c r="F32" i="2"/>
  <c r="M24" i="2"/>
  <c r="O24" i="2"/>
  <c r="X110" i="1"/>
  <c r="T24" i="2" l="1"/>
  <c r="AA13" i="1"/>
  <c r="AA110" i="1" l="1"/>
  <c r="P9" i="2" l="1"/>
  <c r="K9" i="2"/>
  <c r="M9" i="2"/>
  <c r="Q9" i="2"/>
  <c r="O9" i="2"/>
  <c r="J9" i="2"/>
  <c r="S9" i="2"/>
  <c r="I9" i="2"/>
  <c r="N9" i="2"/>
  <c r="F8" i="1"/>
  <c r="G8" i="1" s="1"/>
  <c r="H8" i="1" l="1"/>
  <c r="I8" i="1" s="1"/>
  <c r="L9" i="2"/>
  <c r="R9" i="2"/>
  <c r="J8" i="1" l="1"/>
  <c r="K8" i="1" s="1"/>
  <c r="L8" i="1" s="1"/>
  <c r="G12" i="2"/>
  <c r="T9" i="2"/>
  <c r="I12" i="2" l="1"/>
  <c r="M8" i="1"/>
  <c r="G13" i="2"/>
  <c r="N8" i="1" l="1"/>
  <c r="O8" i="1" l="1"/>
  <c r="G15" i="2"/>
  <c r="P8" i="1" l="1"/>
  <c r="G16" i="2"/>
  <c r="Q8" i="1" l="1"/>
  <c r="G17" i="2"/>
  <c r="G27" i="2" s="1"/>
  <c r="R8" i="1" l="1"/>
  <c r="S8" i="1" s="1"/>
  <c r="T8" i="1" l="1"/>
  <c r="U8" i="1" l="1"/>
  <c r="V8" i="1" s="1"/>
  <c r="W8" i="1" s="1"/>
  <c r="X8" i="1" s="1"/>
  <c r="Y8" i="1" l="1"/>
  <c r="Z8" i="1"/>
  <c r="AA8" i="1" l="1"/>
  <c r="G31" i="2"/>
  <c r="E31" i="2" l="1"/>
  <c r="AB8" i="1"/>
  <c r="AC8" i="1" s="1"/>
  <c r="N27" i="2" l="1"/>
  <c r="J27" i="2"/>
  <c r="I27" i="2"/>
  <c r="O27" i="2"/>
  <c r="K27" i="2"/>
  <c r="L27" i="2"/>
  <c r="M27" i="2"/>
  <c r="AD8" i="1"/>
  <c r="G37" i="2" s="1"/>
  <c r="E37" i="2" s="1"/>
  <c r="F35" i="2"/>
  <c r="F40" i="2" s="1"/>
  <c r="G36" i="2"/>
  <c r="E36" i="2" s="1"/>
  <c r="G33" i="2"/>
  <c r="E33" i="2" s="1"/>
  <c r="G32" i="2"/>
  <c r="AE8" i="1"/>
  <c r="AF8" i="1" s="1"/>
  <c r="AG8" i="1" s="1"/>
  <c r="E32" i="2" l="1"/>
  <c r="G40" i="2"/>
  <c r="P27" i="2"/>
  <c r="S27" i="2"/>
  <c r="Q27" i="2"/>
  <c r="R27" i="2"/>
  <c r="T27" i="2" l="1"/>
  <c r="E35" i="2"/>
  <c r="E4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Suresh De Alwis</author>
  </authors>
  <commentList>
    <comment ref="B5" authorId="0" shapeId="0" xr:uid="{59C83A82-C4C0-4981-A204-BD8F9F5C4B0A}">
      <text>
        <r>
          <rPr>
            <b/>
            <sz val="12"/>
            <color indexed="81"/>
            <rFont val="Tahoma"/>
            <family val="2"/>
          </rPr>
          <t>Please select your school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BAXTER, William</author>
  </authors>
  <commentList>
    <comment ref="C4" authorId="0" shapeId="0" xr:uid="{CFC49D32-9E72-4AD8-8AE8-3F5036E5FFBE}">
      <text>
        <r>
          <rPr>
            <sz val="8"/>
            <color indexed="81"/>
            <rFont val="Tahoma"/>
            <family val="2"/>
          </rPr>
          <t>Total Number of Funded Primary Pupils  inclusive of reception uplift (if applicable) , adjusted for part-year funding</t>
        </r>
      </text>
    </comment>
    <comment ref="D4" authorId="0" shapeId="0" xr:uid="{52062A18-DB6A-4CE9-8AE3-617F03B6D294}">
      <text>
        <r>
          <rPr>
            <sz val="8"/>
            <color indexed="81"/>
            <rFont val="Tahoma"/>
            <family val="2"/>
          </rPr>
          <t>Total Number of Funded Pupils adjusted for part-year funding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London Borough of Ealing</author>
    <author>Margaret Olisa</author>
  </authors>
  <commentList>
    <comment ref="U9" authorId="0" shapeId="0" xr:uid="{4EB40C1C-36DF-44BF-907C-790609E50589}">
      <text>
        <r>
          <rPr>
            <b/>
            <sz val="9"/>
            <color indexed="81"/>
            <rFont val="Tahoma"/>
            <family val="2"/>
          </rPr>
          <t>London Borough of Ealing:</t>
        </r>
        <r>
          <rPr>
            <sz val="9"/>
            <color indexed="81"/>
            <rFont val="Tahoma"/>
            <family val="2"/>
          </rPr>
          <t xml:space="preserve">
As per CFR 114-15 Guidance:
Year 7 Catch Up Premium
Infant universal FSM funding
</t>
        </r>
      </text>
    </comment>
    <comment ref="N115" authorId="1" shapeId="0" xr:uid="{7EC3232F-E5E0-4D16-869D-F8624CDE5B19}">
      <text>
        <r>
          <rPr>
            <b/>
            <sz val="9"/>
            <color indexed="81"/>
            <rFont val="Tahoma"/>
            <family val="2"/>
          </rPr>
          <t xml:space="preserve">Margaret Olisa:Funding for Ark Acton Academy
</t>
        </r>
      </text>
    </comment>
  </commentList>
</comments>
</file>

<file path=xl/sharedStrings.xml><?xml version="1.0" encoding="utf-8"?>
<sst xmlns="http://schemas.openxmlformats.org/spreadsheetml/2006/main" count="1285" uniqueCount="343">
  <si>
    <t>Schools Summary Allocations 2018-19</t>
  </si>
  <si>
    <t>CFR CODES</t>
  </si>
  <si>
    <t>I01</t>
  </si>
  <si>
    <t>I02</t>
  </si>
  <si>
    <t>School Name</t>
  </si>
  <si>
    <t>High Needs Block -
 Place Led  Baseline Funding</t>
  </si>
  <si>
    <t xml:space="preserve">Alec Reed Academy </t>
  </si>
  <si>
    <t xml:space="preserve">Allenby Primary </t>
  </si>
  <si>
    <t>Ark Byron Primary Academy</t>
  </si>
  <si>
    <t>Ark Primary Academy</t>
  </si>
  <si>
    <t>Beaconsfield Primary</t>
  </si>
  <si>
    <t>Belvue</t>
  </si>
  <si>
    <t>Berrymede Infant</t>
  </si>
  <si>
    <t>Berrymede Junior</t>
  </si>
  <si>
    <t>Blair Peach Primary</t>
  </si>
  <si>
    <t>Brentside High</t>
  </si>
  <si>
    <t>Brentside Primary</t>
  </si>
  <si>
    <t>Cardinal Wiseman High</t>
  </si>
  <si>
    <t>Castlebar</t>
  </si>
  <si>
    <t>Christ the Saviour Primary</t>
  </si>
  <si>
    <t>Clifton Primary</t>
  </si>
  <si>
    <t>Costons Primary</t>
  </si>
  <si>
    <t>Dairy Meadow Primary</t>
  </si>
  <si>
    <t>Derwentwater Primary</t>
  </si>
  <si>
    <t>Dormers Wells High</t>
  </si>
  <si>
    <t>Dormer's Wells Infant</t>
  </si>
  <si>
    <t>Dormer's Wells Junior</t>
  </si>
  <si>
    <t>Downe Manor Primary</t>
  </si>
  <si>
    <t>Drayton Green Primary</t>
  </si>
  <si>
    <t>Drayton Manor High</t>
  </si>
  <si>
    <t>Durdan's Park Primary</t>
  </si>
  <si>
    <t>Ealing Fields</t>
  </si>
  <si>
    <t>East Acton Primary</t>
  </si>
  <si>
    <t>Edward Betham Primary</t>
  </si>
  <si>
    <t>Ellen Wilkinson High</t>
  </si>
  <si>
    <t>Elthorne Park High</t>
  </si>
  <si>
    <t>Featherstone High</t>
  </si>
  <si>
    <t>Featherstone Primary</t>
  </si>
  <si>
    <t>Fielding Primary</t>
  </si>
  <si>
    <t>Gifford Primary</t>
  </si>
  <si>
    <t>Grange Primary</t>
  </si>
  <si>
    <t>Greenford High</t>
  </si>
  <si>
    <t>Greenwood Primary</t>
  </si>
  <si>
    <t>Grove House</t>
  </si>
  <si>
    <t>Hambrough Primary</t>
  </si>
  <si>
    <t>Havelock Primary</t>
  </si>
  <si>
    <t>Hobbayne Primary</t>
  </si>
  <si>
    <t>Holy Family Primary School</t>
  </si>
  <si>
    <t>Horsenden Primary</t>
  </si>
  <si>
    <t>John Chilton</t>
  </si>
  <si>
    <t>John Perryn Primary</t>
  </si>
  <si>
    <t>Lady Margaret Primary</t>
  </si>
  <si>
    <t>Little Ealing Primary</t>
  </si>
  <si>
    <t>Mandeville</t>
  </si>
  <si>
    <t>Maples</t>
  </si>
  <si>
    <t>Mayfield Primary</t>
  </si>
  <si>
    <t>Montpelier Primary</t>
  </si>
  <si>
    <t>Mount Carmel Primary</t>
  </si>
  <si>
    <t>New Khalsa Prim School</t>
  </si>
  <si>
    <t>North Ealing Primary</t>
  </si>
  <si>
    <t>North Primary</t>
  </si>
  <si>
    <t>Northolt High</t>
  </si>
  <si>
    <t>Oaklands Primary</t>
  </si>
  <si>
    <t>Oldfields Primary</t>
  </si>
  <si>
    <t>OLOV Primary</t>
  </si>
  <si>
    <t>Perivale Primary</t>
  </si>
  <si>
    <t>Petts Hill Primary</t>
  </si>
  <si>
    <t>PRU</t>
  </si>
  <si>
    <t>Ravenor Primary</t>
  </si>
  <si>
    <t>Selborne Primary</t>
  </si>
  <si>
    <t>Southfield Primary</t>
  </si>
  <si>
    <t>Springhallow</t>
  </si>
  <si>
    <t>St Ann's</t>
  </si>
  <si>
    <t>St Anselm's Primary</t>
  </si>
  <si>
    <t>St Gregory's Primary</t>
  </si>
  <si>
    <t>St John Fisher Primary</t>
  </si>
  <si>
    <t>St John's Primary</t>
  </si>
  <si>
    <t>St Joseph's Primary</t>
  </si>
  <si>
    <t>St Mark's Primary</t>
  </si>
  <si>
    <t>St Mary's C of E Primary school</t>
  </si>
  <si>
    <t>St Raphael's Primary</t>
  </si>
  <si>
    <t>St Vincent's Primary</t>
  </si>
  <si>
    <t>Stanhope Primary</t>
  </si>
  <si>
    <t>Study Centre - High</t>
  </si>
  <si>
    <t>Three Bridges Primary</t>
  </si>
  <si>
    <t>Tudor Primary</t>
  </si>
  <si>
    <t>Twyford High</t>
  </si>
  <si>
    <t>Vicar's Green Primary</t>
  </si>
  <si>
    <t>Viking Primary</t>
  </si>
  <si>
    <t>Villiers High</t>
  </si>
  <si>
    <t>West Acton Primary</t>
  </si>
  <si>
    <t>West Twyford Primary</t>
  </si>
  <si>
    <t>William Perkin High</t>
  </si>
  <si>
    <t>Willow Tree Primary</t>
  </si>
  <si>
    <t>Wolf Fields Primary</t>
  </si>
  <si>
    <t>Wood End Infant</t>
  </si>
  <si>
    <t>Wood End Junior</t>
  </si>
  <si>
    <t>Woodlands Academy</t>
  </si>
  <si>
    <t>Greenfields</t>
  </si>
  <si>
    <t>Grand Total</t>
  </si>
  <si>
    <t>I03</t>
  </si>
  <si>
    <t>I05</t>
  </si>
  <si>
    <t>I06</t>
  </si>
  <si>
    <t>CI01</t>
  </si>
  <si>
    <t>CFR</t>
  </si>
  <si>
    <t>GRAND TOTAL</t>
  </si>
  <si>
    <t>TOTAL</t>
  </si>
  <si>
    <t>DfE No.</t>
  </si>
  <si>
    <t>TOTAL
£</t>
  </si>
  <si>
    <t>Funds delegated by the local authority (LA)</t>
  </si>
  <si>
    <t>Funding for sixth form students</t>
  </si>
  <si>
    <t>High needs top-up funding</t>
  </si>
  <si>
    <t>Funding for minority ethnic pupils</t>
  </si>
  <si>
    <t>Pupil premium</t>
  </si>
  <si>
    <t>Other government grants</t>
  </si>
  <si>
    <t>Capital income</t>
  </si>
  <si>
    <t>I18</t>
  </si>
  <si>
    <t>I04</t>
  </si>
  <si>
    <t>Additional grant for schools</t>
  </si>
  <si>
    <t>High Needs Block - Top Ups Specialist Ealing Only</t>
  </si>
  <si>
    <t xml:space="preserve">Early Years Block - High Needs and Inclusion </t>
  </si>
  <si>
    <t>Early Years Block - 2, 3 &amp; 4 Year Old Funding</t>
  </si>
  <si>
    <t>Schools Block  - Growth Funding</t>
  </si>
  <si>
    <t>Ark Acton Academy</t>
  </si>
  <si>
    <t>LEDGER CODES</t>
  </si>
  <si>
    <t>Ada Lovelace CE High School</t>
  </si>
  <si>
    <t>SCHOOL BUDGET, BASELINE AND GRANTS ALL TO BE RECORDED AS CASH</t>
  </si>
  <si>
    <t>GRANT TOTAL</t>
  </si>
  <si>
    <t>TOTAL 
2019-20</t>
  </si>
  <si>
    <t>April</t>
  </si>
  <si>
    <t>Apr</t>
  </si>
  <si>
    <t>LEDGER CODE</t>
  </si>
  <si>
    <t>PROFILE</t>
  </si>
  <si>
    <t>Twelths</t>
  </si>
  <si>
    <t>May - 2/12ths
Jun-Mar Equal 12ths</t>
  </si>
  <si>
    <t>Equal 11ths Excluding Aug</t>
  </si>
  <si>
    <t>September</t>
  </si>
  <si>
    <t>De-delegation</t>
  </si>
  <si>
    <t>Education functions for maintained schools</t>
  </si>
  <si>
    <t>TBA</t>
  </si>
  <si>
    <t>Ark Soane</t>
  </si>
  <si>
    <t>TOTAL SCHOOL BLOCK FUNDING</t>
  </si>
  <si>
    <t xml:space="preserve">Early Years Block - 
 High Needs and Inclusion </t>
  </si>
  <si>
    <t>PE &amp; Sports Grant
1st Instalment</t>
  </si>
  <si>
    <t>Contingencies</t>
  </si>
  <si>
    <t>free school meals eligibility</t>
  </si>
  <si>
    <t>PE &amp; Sports Grant (20-21 Forecast - TBA)</t>
  </si>
  <si>
    <t>Schools Block - Post MFG &amp; Education Functions</t>
  </si>
  <si>
    <t>LAESTAB</t>
  </si>
  <si>
    <t>Staff costs supply cover</t>
  </si>
  <si>
    <t>Support of underperforming ethnic minority &amp; bilingual learners</t>
  </si>
  <si>
    <t>Behaviour support services</t>
  </si>
  <si>
    <t>UNITS</t>
  </si>
  <si>
    <t>Holy Family Catholic Primary School</t>
  </si>
  <si>
    <t>Berrymede Junior School</t>
  </si>
  <si>
    <t>Berrymede Infant School</t>
  </si>
  <si>
    <t>East Acton Primary School</t>
  </si>
  <si>
    <t>Oldfield Primary School</t>
  </si>
  <si>
    <t>North Ealing Primary School</t>
  </si>
  <si>
    <t>St John's Primary School</t>
  </si>
  <si>
    <t>St Mark's Primary School</t>
  </si>
  <si>
    <t>West Twyford Primary School</t>
  </si>
  <si>
    <t>West Acton Primary School</t>
  </si>
  <si>
    <t>Mayfield Primary School</t>
  </si>
  <si>
    <t>Beaconsfield Primary and Nursery School</t>
  </si>
  <si>
    <t>Coston Primary School</t>
  </si>
  <si>
    <t>Downe Manor Primary School</t>
  </si>
  <si>
    <t>Drayton Green Primary School</t>
  </si>
  <si>
    <t>North Primary School</t>
  </si>
  <si>
    <t>Ravenor Primary School</t>
  </si>
  <si>
    <t>Selborne Primary School</t>
  </si>
  <si>
    <t>Hambrough Primary School</t>
  </si>
  <si>
    <t>Hobbayne Primary School</t>
  </si>
  <si>
    <t>John Perryn Primary School</t>
  </si>
  <si>
    <t>Southfield Primary School</t>
  </si>
  <si>
    <t>Allenby Primary School</t>
  </si>
  <si>
    <t>Blair Peach Primary School</t>
  </si>
  <si>
    <t>Clifton Primary School</t>
  </si>
  <si>
    <t>Dairy Meadow Primary School</t>
  </si>
  <si>
    <t>Derwentwater Primary School</t>
  </si>
  <si>
    <t>Durdans Park Primary School</t>
  </si>
  <si>
    <t>Fielding Primary School</t>
  </si>
  <si>
    <t>Gifford Primary School</t>
  </si>
  <si>
    <t>Greenwood Primary School</t>
  </si>
  <si>
    <t>Havelock Primary School and Nursery</t>
  </si>
  <si>
    <t>Horsenden Primary School</t>
  </si>
  <si>
    <t>Willow Tree Primary School</t>
  </si>
  <si>
    <t>Lady Margaret Primary School</t>
  </si>
  <si>
    <t>Little Ealing Primary School</t>
  </si>
  <si>
    <t>Oaklands Primary School</t>
  </si>
  <si>
    <t>Perivale Primary School</t>
  </si>
  <si>
    <t>Stanhope Primary School</t>
  </si>
  <si>
    <t>Viking Primary School</t>
  </si>
  <si>
    <t>Wolf Fields Primary School</t>
  </si>
  <si>
    <t>Featherstone Primary and Nursery School</t>
  </si>
  <si>
    <t>Three Bridges Primary School</t>
  </si>
  <si>
    <t>Montpelier Primary School</t>
  </si>
  <si>
    <t>Tudor Primary School</t>
  </si>
  <si>
    <t>Vicar's Green Primary School</t>
  </si>
  <si>
    <t>Grange Primary School</t>
  </si>
  <si>
    <t>Mount Carmel Catholic Primary School</t>
  </si>
  <si>
    <t>Our Lady of the Visitation Catholic Primary School</t>
  </si>
  <si>
    <t>St John Fisher Catholic Primary School</t>
  </si>
  <si>
    <t>St Anselm's Catholic Primary School</t>
  </si>
  <si>
    <t>St Gregory's Catholic Primary School</t>
  </si>
  <si>
    <t>St Joseph's Catholic Primary School</t>
  </si>
  <si>
    <t>St Raphael's Catholic Primary School</t>
  </si>
  <si>
    <t>St Vincent's Catholic Primary School</t>
  </si>
  <si>
    <t>Edward Betham Church of England Primary School</t>
  </si>
  <si>
    <t>Petts Hill Primary School</t>
  </si>
  <si>
    <t>Khalsa Primary School</t>
  </si>
  <si>
    <t>Christ the Saviour Church of England Primary School</t>
  </si>
  <si>
    <t>Wood End Infant School</t>
  </si>
  <si>
    <t>Villiers High School</t>
  </si>
  <si>
    <t>Elthorne Park High School</t>
  </si>
  <si>
    <t>The Cardinal Wiseman Catholic School</t>
  </si>
  <si>
    <t>Brentside High School</t>
  </si>
  <si>
    <t>Greenford High School</t>
  </si>
  <si>
    <t>The Ellen Wilkinson School for Girls</t>
  </si>
  <si>
    <t>Northolt High School</t>
  </si>
  <si>
    <t>Pupil Premium Grant (2019/20 Dec Update)</t>
  </si>
  <si>
    <t>ADV Maths Premium (2020/21 FY)</t>
  </si>
  <si>
    <t>ESFA 6th Form Funding</t>
  </si>
  <si>
    <t>ESFA Discretionary Bursary Funding</t>
  </si>
  <si>
    <t>ESFA ADV Maths Premium</t>
  </si>
  <si>
    <t xml:space="preserve">Universal Infant Free School Meals </t>
  </si>
  <si>
    <t>Primary</t>
  </si>
  <si>
    <t>Secondary</t>
  </si>
  <si>
    <t>TOTAL De-Delegation</t>
  </si>
  <si>
    <t>Primary &amp; Secondary</t>
  </si>
  <si>
    <t>NOR Primary</t>
  </si>
  <si>
    <t>NOR Secondary</t>
  </si>
  <si>
    <t>De-Delegated Items 2020-21</t>
  </si>
  <si>
    <t>De-Delegation Costs</t>
  </si>
  <si>
    <t>Monthly Funding/Grant</t>
  </si>
  <si>
    <t>Other Funding/Grant</t>
  </si>
  <si>
    <t>Ark Priory Primary Academy</t>
  </si>
  <si>
    <t>St Mary's Church of England Primary Norwood Green</t>
  </si>
  <si>
    <t>Dormers Wells Junior School</t>
  </si>
  <si>
    <t>Dormers Wells Infant School</t>
  </si>
  <si>
    <t>Brentside Primary School</t>
  </si>
  <si>
    <t>Wood End Academy</t>
  </si>
  <si>
    <t>William Perkin Church of England High School</t>
  </si>
  <si>
    <t>Ealing Fields High School</t>
  </si>
  <si>
    <t>Ada Lovelace Church of England High School</t>
  </si>
  <si>
    <t>Dormers Wells High School</t>
  </si>
  <si>
    <t>Featherstone High School</t>
  </si>
  <si>
    <t>Twyford Church of England High School</t>
  </si>
  <si>
    <t>Drayton Manor High School</t>
  </si>
  <si>
    <t>Alec Reed Academy</t>
  </si>
  <si>
    <t>21-22 Post MFG per pupil Budget</t>
  </si>
  <si>
    <t>ST JOHN'S PRIMARY SCHOOL</t>
  </si>
  <si>
    <t>WEST ACTON PRIMARY SCHOOL</t>
  </si>
  <si>
    <t>BEACONSFIELD PRIMARY AND NURSERY SCHOOL</t>
  </si>
  <si>
    <t>COSTON PRIMARY SCHOOL</t>
  </si>
  <si>
    <t>DRAYTON GREEN PRIMARY SCHOOL</t>
  </si>
  <si>
    <t>SELBORNE PRIMARY SCHOOL</t>
  </si>
  <si>
    <t>ALLENBY PRIMARY SCHOOL</t>
  </si>
  <si>
    <t>GIFFORD PRIMARY SCHOOL</t>
  </si>
  <si>
    <t>WILLIAM PERKIN CHURCH OF ENGLAND HIGH SCHOOL</t>
  </si>
  <si>
    <t>DORMERS WELLS HIGH SCHOOL</t>
  </si>
  <si>
    <t>TWYFORD CHURCH OF ENGLAND HIGH SCHOOL</t>
  </si>
  <si>
    <t>High Needs Mainstream -Top Ups
(2020/21 Forecasts)</t>
  </si>
  <si>
    <t>High Needs-Top Ups Specialis
(2020/21 Forecasts)</t>
  </si>
  <si>
    <t>Additional Recource Provisions
(2020/21 Forecasts)</t>
  </si>
  <si>
    <t>UIFSM 
(2020/21 Forecasts)</t>
  </si>
  <si>
    <t>2020/21
Early Years Block -
2, 3 &amp; 4 Year Old Funding</t>
  </si>
  <si>
    <t>Discretionary Bursary Funding (2020/21 FY)</t>
  </si>
  <si>
    <t>Schools Summary Allocations 2020-21</t>
  </si>
  <si>
    <t>Advances</t>
  </si>
  <si>
    <t xml:space="preserve">Cash </t>
  </si>
  <si>
    <t>Other Cash Grants</t>
  </si>
  <si>
    <t>Schools Block -  Schools ISB Funding Formula</t>
  </si>
  <si>
    <t>Total advance</t>
  </si>
  <si>
    <t>High Needs Block - 
Top Ups  Mainstream Ealing Only</t>
  </si>
  <si>
    <t>High Needs Block - 
Top Ups Specialist Ealing Only</t>
  </si>
  <si>
    <t>ARPs (High Needs)</t>
  </si>
  <si>
    <t>Early Years Block -
2, 3 &amp; 4 Year Old Funding</t>
  </si>
  <si>
    <t>20-21 Schools Block - 
Growth Funding</t>
  </si>
  <si>
    <t>EFA 6th Form (2020/21 FY) inc Condition of Funding Adjustment &amp; High Value Courses Premium</t>
  </si>
  <si>
    <t>Discretionary Bursary Funding (2020/21 FY year)</t>
  </si>
  <si>
    <t>Pupil Premium Grant (20/21</t>
  </si>
  <si>
    <t>PE &amp; Sports 19/20 AY</t>
  </si>
  <si>
    <t>PE &amp; Sports 20/21 AY</t>
  </si>
  <si>
    <t>UIFSM 20/21</t>
  </si>
  <si>
    <t>COVID-19 
Catch-up Premium Autumn 2020 - Spring 2021</t>
  </si>
  <si>
    <t>Vulnerable Student Bursary ( 20/21 AY)</t>
  </si>
  <si>
    <t>Teachers Pay Grant</t>
  </si>
  <si>
    <t>Teachers Employer Pension Contribution</t>
  </si>
  <si>
    <t>COVID-19 
School Emergency Fund</t>
  </si>
  <si>
    <t>Dev. Capital (updated for 20/21)</t>
  </si>
  <si>
    <t>Khalsa Prim School</t>
  </si>
  <si>
    <t>PRU/EAP</t>
  </si>
  <si>
    <t>Study Centre - High/EPC</t>
  </si>
  <si>
    <t>Hanbury</t>
  </si>
  <si>
    <t>SACC</t>
  </si>
  <si>
    <t>INDICATIVE Schools Summary Allocations 2021-22</t>
  </si>
  <si>
    <t>Schools Block - 
Growth Funding Indicative</t>
  </si>
  <si>
    <t>INDICATIVE NUMBERS BASED ON 2020-21 GRANT ALLOCATIONS - AN UPDATE WILL BE PROVIDED AS SOON AS NOTIFICATIONS ARE RECEIVED.</t>
  </si>
  <si>
    <t>The figures below are for illsutrate purposes and represent funding received based on returns made in 2020-21</t>
  </si>
  <si>
    <t>Early Years funding will be paid to schools based on actual headcount funding returns submitted in 2021-22</t>
  </si>
  <si>
    <t>Provider Name</t>
  </si>
  <si>
    <t>Supplier ID</t>
  </si>
  <si>
    <t>3-4YO Payments</t>
  </si>
  <si>
    <t>2 YO Payments</t>
  </si>
  <si>
    <t>Inclusion Funding</t>
  </si>
  <si>
    <t>Total</t>
  </si>
  <si>
    <t>Beaconsfield Primary School</t>
  </si>
  <si>
    <t>Christ the Saviour CE Primary School (Broadway Site)</t>
  </si>
  <si>
    <t>Edward Betham CE Primary School</t>
  </si>
  <si>
    <t>Featherstone Primary School</t>
  </si>
  <si>
    <t>Greenfields Nursery School and Children's Centre</t>
  </si>
  <si>
    <t>Grove House Children's Centre</t>
  </si>
  <si>
    <t>Havelock Primary School</t>
  </si>
  <si>
    <t>Lady Margaret Primary School - 1907 - Zz-School</t>
  </si>
  <si>
    <t>Maples Children's Centre (exempt from registration since May 2015)</t>
  </si>
  <si>
    <t>Mount Carmel RC Primary School</t>
  </si>
  <si>
    <t>Our Lady of the Visitation RC Primary School</t>
  </si>
  <si>
    <t>South Acton Children's Centre</t>
  </si>
  <si>
    <t>St Anselms RC Primary School</t>
  </si>
  <si>
    <t>St Gregorys RC Primary School</t>
  </si>
  <si>
    <t>St John Fisher RC Primary School</t>
  </si>
  <si>
    <t>St Johns Primary School</t>
  </si>
  <si>
    <t>St Josephs RC Primary School</t>
  </si>
  <si>
    <t>St Marks Primary School</t>
  </si>
  <si>
    <t>St Raphaels RC Primary School</t>
  </si>
  <si>
    <t>St Vincents RC Primary School</t>
  </si>
  <si>
    <t>Vicars Green Primary School</t>
  </si>
  <si>
    <t>Pupil Premium Grant (2020/21)</t>
  </si>
  <si>
    <t>High Needs Block -
 Place Led  Baseline Funding Indicative</t>
  </si>
  <si>
    <t>Total Advances</t>
  </si>
  <si>
    <t>TBC</t>
  </si>
  <si>
    <t>High Needs Mainstream Ealing Only -Top Ups (2020/21 Forecasts)</t>
  </si>
  <si>
    <t>HN's Additional Recource Provisions (2020/21 Forecasts)</t>
  </si>
  <si>
    <t>INDICATIVE FIGURES</t>
  </si>
  <si>
    <t>Links to Grant funding guidance:</t>
  </si>
  <si>
    <t>https://www.gov.uk/government/publications/pupil-premium/pupil-premium</t>
  </si>
  <si>
    <t>Pupil Premium 2021-22</t>
  </si>
  <si>
    <t>https://www.gov.uk/government/publications/16-to-19-funding-allocations-supporting-documents-for-2020-to-2021/16-to-19-school-and-academy-sixth-form-revenue-funding-allocation-guide-2020-to-2021</t>
  </si>
  <si>
    <t>6th Form Funding</t>
  </si>
  <si>
    <t>Year 7 Catch-up  (Updates to be provided)</t>
  </si>
  <si>
    <t>High Needs Block - Place Lead  Baseline Funding (Indicative 2020-21)</t>
  </si>
  <si>
    <r>
      <rPr>
        <b/>
        <sz val="10"/>
        <rFont val="Arial"/>
        <family val="2"/>
      </rPr>
      <t xml:space="preserve">Note : </t>
    </r>
    <r>
      <rPr>
        <sz val="10"/>
        <rFont val="Arial"/>
        <family val="2"/>
      </rPr>
      <t xml:space="preserve">
All indicative figures will be updated as and when the information becomes available with Schools being notified of the new allocations.
All payments need to be recorded as </t>
    </r>
    <r>
      <rPr>
        <b/>
        <sz val="10"/>
        <rFont val="Arial"/>
        <family val="2"/>
      </rPr>
      <t>INCOME, only Capital DFC HPCF, Loans &amp; Repayments of Loans to be "fund to bank journals.</t>
    </r>
    <r>
      <rPr>
        <sz val="10"/>
        <rFont val="Arial"/>
        <family val="2"/>
      </rPr>
      <t xml:space="preserve"> Ledger codes are include in the table above for you.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</si>
</sst>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&quot;£&quot;#,##0"/>
    <numFmt numFmtId="167" formatCode="#,##0_ ;[Red]\-#,##0\ "/>
    <numFmt numFmtId="168" formatCode="_(&quot;£&quot;* #,##0.00_);_(&quot;£&quot;* \(#,##0.00\);_(&quot;£&quot;* &quot;-&quot;??_);_(@_)"/>
    <numFmt numFmtId="169" formatCode="&quot;£&quot;#,##0.00"/>
    <numFmt numFmtId="170" formatCode="[$£]#,##0;&quot;-&quot;[$£]#,##0"/>
    <numFmt numFmtId="171" formatCode="[$£]#,##0.00;&quot;-&quot;[$£]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indexed="81"/>
      <name val="Tahoma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8"/>
      <color indexed="81"/>
      <name val="Tahoma"/>
      <family val="2"/>
    </font>
    <font>
      <sz val="9"/>
      <name val="Arial"/>
      <family val="2"/>
    </font>
    <font>
      <strike/>
      <sz val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5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>
      <alignment vertical="top"/>
    </xf>
    <xf numFmtId="0" fontId="32" fillId="0" borderId="0"/>
    <xf numFmtId="43" fontId="35" fillId="0" borderId="0" applyFont="0" applyFill="0" applyBorder="0" applyAlignment="0" applyProtection="0"/>
    <xf numFmtId="0" fontId="35" fillId="0" borderId="0"/>
    <xf numFmtId="0" fontId="1" fillId="0" borderId="0"/>
  </cellStyleXfs>
  <cellXfs count="295">
    <xf numFmtId="0" fontId="0" fillId="0" borderId="0" xfId="0"/>
    <xf numFmtId="0" fontId="7" fillId="2" borderId="0" xfId="5" applyFont="1" applyFill="1" applyProtection="1">
      <protection locked="0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166" fontId="7" fillId="10" borderId="2" xfId="3" applyNumberFormat="1" applyFont="1" applyFill="1" applyBorder="1" applyAlignment="1" applyProtection="1">
      <alignment horizontal="right"/>
    </xf>
    <xf numFmtId="166" fontId="7" fillId="10" borderId="1" xfId="3" applyNumberFormat="1" applyFont="1" applyFill="1" applyBorder="1" applyAlignment="1" applyProtection="1">
      <alignment horizontal="right"/>
    </xf>
    <xf numFmtId="166" fontId="7" fillId="10" borderId="3" xfId="3" applyNumberFormat="1" applyFont="1" applyFill="1" applyBorder="1" applyAlignment="1" applyProtection="1">
      <alignment horizontal="right"/>
    </xf>
    <xf numFmtId="0" fontId="7" fillId="9" borderId="4" xfId="3" applyNumberFormat="1" applyFont="1" applyFill="1" applyBorder="1" applyAlignment="1" applyProtection="1">
      <alignment horizontal="left"/>
    </xf>
    <xf numFmtId="1" fontId="11" fillId="9" borderId="4" xfId="0" applyNumberFormat="1" applyFont="1" applyFill="1" applyBorder="1" applyAlignment="1" applyProtection="1">
      <alignment horizontal="left"/>
    </xf>
    <xf numFmtId="166" fontId="7" fillId="7" borderId="1" xfId="3" applyNumberFormat="1" applyFont="1" applyFill="1" applyBorder="1" applyAlignment="1" applyProtection="1">
      <alignment horizontal="right"/>
    </xf>
    <xf numFmtId="166" fontId="6" fillId="11" borderId="1" xfId="4" applyNumberFormat="1" applyFont="1" applyFill="1" applyBorder="1" applyAlignment="1" applyProtection="1">
      <alignment horizontal="right" vertical="center" wrapText="1"/>
    </xf>
    <xf numFmtId="166" fontId="6" fillId="7" borderId="1" xfId="4" applyNumberFormat="1" applyFont="1" applyFill="1" applyBorder="1" applyAlignment="1" applyProtection="1">
      <alignment horizontal="right" vertical="center" wrapText="1"/>
    </xf>
    <xf numFmtId="166" fontId="6" fillId="11" borderId="1" xfId="4" applyNumberFormat="1" applyFont="1" applyFill="1" applyBorder="1" applyAlignment="1" applyProtection="1">
      <alignment horizontal="right" vertical="center"/>
    </xf>
    <xf numFmtId="0" fontId="2" fillId="0" borderId="0" xfId="5" applyFont="1" applyProtection="1"/>
    <xf numFmtId="164" fontId="12" fillId="0" borderId="0" xfId="5" applyNumberFormat="1" applyFont="1" applyFill="1" applyBorder="1" applyAlignment="1" applyProtection="1"/>
    <xf numFmtId="0" fontId="7" fillId="0" borderId="0" xfId="5" applyFont="1" applyAlignment="1" applyProtection="1">
      <alignment horizontal="left" indent="1"/>
    </xf>
    <xf numFmtId="0" fontId="2" fillId="0" borderId="0" xfId="5" applyFont="1" applyAlignment="1" applyProtection="1">
      <alignment horizontal="center"/>
    </xf>
    <xf numFmtId="0" fontId="7" fillId="0" borderId="0" xfId="5" applyFont="1" applyAlignment="1" applyProtection="1">
      <alignment horizontal="left"/>
    </xf>
    <xf numFmtId="0" fontId="7" fillId="0" borderId="0" xfId="5" applyFont="1" applyProtection="1"/>
    <xf numFmtId="0" fontId="4" fillId="0" borderId="12" xfId="5" applyFont="1" applyBorder="1" applyAlignment="1" applyProtection="1">
      <alignment horizontal="center" vertical="center" wrapText="1"/>
    </xf>
    <xf numFmtId="0" fontId="4" fillId="0" borderId="14" xfId="5" applyFont="1" applyBorder="1" applyAlignment="1" applyProtection="1">
      <alignment horizontal="center" vertical="center" wrapText="1"/>
    </xf>
    <xf numFmtId="0" fontId="4" fillId="0" borderId="0" xfId="5" applyFont="1" applyProtection="1"/>
    <xf numFmtId="3" fontId="2" fillId="0" borderId="9" xfId="5" applyNumberFormat="1" applyFont="1" applyBorder="1" applyProtection="1"/>
    <xf numFmtId="3" fontId="2" fillId="0" borderId="0" xfId="5" applyNumberFormat="1" applyFont="1" applyProtection="1"/>
    <xf numFmtId="3" fontId="2" fillId="0" borderId="5" xfId="5" applyNumberFormat="1" applyFont="1" applyBorder="1" applyProtection="1"/>
    <xf numFmtId="3" fontId="2" fillId="0" borderId="6" xfId="5" applyNumberFormat="1" applyFont="1" applyBorder="1" applyProtection="1"/>
    <xf numFmtId="3" fontId="4" fillId="0" borderId="14" xfId="5" applyNumberFormat="1" applyFont="1" applyBorder="1" applyProtection="1"/>
    <xf numFmtId="0" fontId="2" fillId="0" borderId="0" xfId="5" applyFont="1" applyAlignment="1" applyProtection="1"/>
    <xf numFmtId="3" fontId="2" fillId="0" borderId="7" xfId="5" applyNumberFormat="1" applyFont="1" applyBorder="1" applyProtection="1"/>
    <xf numFmtId="164" fontId="8" fillId="0" borderId="0" xfId="0" applyNumberFormat="1" applyFont="1" applyFill="1" applyBorder="1" applyProtection="1"/>
    <xf numFmtId="0" fontId="0" fillId="0" borderId="0" xfId="0" applyProtection="1"/>
    <xf numFmtId="0" fontId="0" fillId="0" borderId="0" xfId="0" applyFill="1" applyBorder="1" applyProtection="1"/>
    <xf numFmtId="164" fontId="9" fillId="0" borderId="0" xfId="1" applyNumberFormat="1" applyFont="1" applyProtection="1"/>
    <xf numFmtId="164" fontId="2" fillId="0" borderId="0" xfId="1" applyNumberFormat="1" applyFont="1" applyProtection="1"/>
    <xf numFmtId="164" fontId="0" fillId="0" borderId="0" xfId="1" applyNumberFormat="1" applyFont="1" applyProtection="1"/>
    <xf numFmtId="164" fontId="2" fillId="0" borderId="0" xfId="0" applyNumberFormat="1" applyFont="1" applyBorder="1" applyProtection="1"/>
    <xf numFmtId="164" fontId="2" fillId="0" borderId="0" xfId="1" applyNumberFormat="1" applyFont="1" applyBorder="1" applyProtection="1"/>
    <xf numFmtId="0" fontId="2" fillId="0" borderId="0" xfId="0" applyFont="1" applyProtection="1"/>
    <xf numFmtId="0" fontId="4" fillId="0" borderId="0" xfId="0" applyFont="1" applyProtection="1"/>
    <xf numFmtId="164" fontId="6" fillId="6" borderId="2" xfId="0" applyNumberFormat="1" applyFont="1" applyFill="1" applyBorder="1" applyAlignment="1" applyProtection="1">
      <alignment horizontal="center" vertical="center" wrapText="1"/>
    </xf>
    <xf numFmtId="164" fontId="6" fillId="4" borderId="2" xfId="0" applyNumberFormat="1" applyFont="1" applyFill="1" applyBorder="1" applyAlignment="1" applyProtection="1">
      <alignment horizontal="center" vertical="center" wrapText="1"/>
    </xf>
    <xf numFmtId="164" fontId="9" fillId="7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Protection="1"/>
    <xf numFmtId="164" fontId="0" fillId="12" borderId="0" xfId="1" applyNumberFormat="1" applyFont="1" applyFill="1" applyProtection="1"/>
    <xf numFmtId="165" fontId="9" fillId="0" borderId="0" xfId="1" applyNumberFormat="1" applyFont="1" applyProtection="1"/>
    <xf numFmtId="165" fontId="6" fillId="5" borderId="1" xfId="1" applyNumberFormat="1" applyFont="1" applyFill="1" applyBorder="1" applyAlignment="1" applyProtection="1">
      <alignment horizontal="center" vertical="center" wrapText="1"/>
    </xf>
    <xf numFmtId="164" fontId="9" fillId="7" borderId="2" xfId="0" applyNumberFormat="1" applyFont="1" applyFill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8" borderId="2" xfId="0" applyNumberFormat="1" applyFont="1" applyFill="1" applyBorder="1" applyAlignment="1" applyProtection="1">
      <alignment horizontal="center" vertical="center" wrapText="1"/>
    </xf>
    <xf numFmtId="165" fontId="6" fillId="8" borderId="2" xfId="1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right"/>
    </xf>
    <xf numFmtId="0" fontId="16" fillId="0" borderId="0" xfId="0" applyFont="1" applyProtection="1"/>
    <xf numFmtId="0" fontId="16" fillId="0" borderId="0" xfId="0" applyFont="1" applyFill="1" applyBorder="1" applyProtection="1"/>
    <xf numFmtId="164" fontId="10" fillId="0" borderId="0" xfId="1" applyNumberFormat="1" applyFont="1" applyProtection="1"/>
    <xf numFmtId="164" fontId="16" fillId="0" borderId="0" xfId="1" applyNumberFormat="1" applyFont="1" applyBorder="1" applyProtection="1"/>
    <xf numFmtId="0" fontId="16" fillId="0" borderId="0" xfId="0" applyFont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0" fillId="0" borderId="0" xfId="0" applyAlignment="1" applyProtection="1"/>
    <xf numFmtId="3" fontId="6" fillId="5" borderId="1" xfId="3" applyNumberFormat="1" applyFont="1" applyFill="1" applyBorder="1" applyAlignment="1" applyProtection="1">
      <alignment horizontal="center" vertical="center" wrapText="1"/>
    </xf>
    <xf numFmtId="3" fontId="7" fillId="9" borderId="4" xfId="3" applyNumberFormat="1" applyFont="1" applyFill="1" applyBorder="1" applyAlignment="1" applyProtection="1"/>
    <xf numFmtId="3" fontId="6" fillId="9" borderId="4" xfId="3" applyNumberFormat="1" applyFont="1" applyFill="1" applyBorder="1" applyAlignment="1" applyProtection="1"/>
    <xf numFmtId="164" fontId="9" fillId="12" borderId="0" xfId="1" applyNumberFormat="1" applyFont="1" applyFill="1" applyProtection="1"/>
    <xf numFmtId="166" fontId="6" fillId="10" borderId="2" xfId="3" applyNumberFormat="1" applyFont="1" applyFill="1" applyBorder="1" applyAlignment="1" applyProtection="1">
      <alignment horizontal="right"/>
    </xf>
    <xf numFmtId="165" fontId="2" fillId="0" borderId="0" xfId="1" applyNumberFormat="1" applyFont="1" applyBorder="1" applyProtection="1"/>
    <xf numFmtId="165" fontId="2" fillId="0" borderId="0" xfId="1" applyNumberFormat="1" applyFont="1" applyProtection="1"/>
    <xf numFmtId="165" fontId="0" fillId="0" borderId="0" xfId="1" applyNumberFormat="1" applyFont="1" applyProtection="1"/>
    <xf numFmtId="165" fontId="2" fillId="0" borderId="0" xfId="1" quotePrefix="1" applyNumberFormat="1" applyFont="1" applyProtection="1"/>
    <xf numFmtId="0" fontId="14" fillId="0" borderId="0" xfId="2" applyFont="1" applyFill="1" applyBorder="1" applyAlignment="1" applyProtection="1">
      <alignment horizontal="center" wrapText="1"/>
    </xf>
    <xf numFmtId="164" fontId="10" fillId="0" borderId="0" xfId="1" applyNumberFormat="1" applyFont="1" applyFill="1" applyBorder="1" applyProtection="1"/>
    <xf numFmtId="164" fontId="14" fillId="0" borderId="0" xfId="1" applyNumberFormat="1" applyFont="1" applyFill="1" applyBorder="1" applyAlignment="1" applyProtection="1">
      <alignment horizontal="center" wrapText="1"/>
    </xf>
    <xf numFmtId="0" fontId="2" fillId="0" borderId="16" xfId="5" applyFont="1" applyBorder="1" applyAlignment="1" applyProtection="1">
      <alignment horizontal="center"/>
    </xf>
    <xf numFmtId="0" fontId="2" fillId="0" borderId="17" xfId="5" applyFont="1" applyBorder="1" applyAlignment="1" applyProtection="1">
      <alignment horizontal="center"/>
    </xf>
    <xf numFmtId="0" fontId="4" fillId="0" borderId="15" xfId="5" applyFont="1" applyBorder="1" applyAlignment="1" applyProtection="1">
      <alignment horizontal="center"/>
    </xf>
    <xf numFmtId="0" fontId="4" fillId="0" borderId="15" xfId="5" applyFont="1" applyBorder="1" applyAlignment="1" applyProtection="1">
      <alignment horizontal="center" vertical="center" wrapText="1"/>
    </xf>
    <xf numFmtId="3" fontId="2" fillId="0" borderId="8" xfId="5" applyNumberFormat="1" applyFont="1" applyBorder="1" applyProtection="1"/>
    <xf numFmtId="3" fontId="2" fillId="0" borderId="11" xfId="5" applyNumberFormat="1" applyFont="1" applyBorder="1" applyProtection="1"/>
    <xf numFmtId="166" fontId="6" fillId="13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167" fontId="7" fillId="9" borderId="4" xfId="1" applyNumberFormat="1" applyFont="1" applyFill="1" applyBorder="1" applyAlignment="1" applyProtection="1">
      <alignment horizontal="right"/>
    </xf>
    <xf numFmtId="0" fontId="11" fillId="0" borderId="0" xfId="0" applyFont="1" applyProtection="1"/>
    <xf numFmtId="4" fontId="11" fillId="9" borderId="1" xfId="8" applyNumberFormat="1" applyFont="1" applyFill="1" applyBorder="1" applyAlignment="1">
      <alignment horizontal="right"/>
    </xf>
    <xf numFmtId="0" fontId="2" fillId="0" borderId="17" xfId="5" applyFont="1" applyFill="1" applyBorder="1" applyAlignment="1" applyProtection="1">
      <alignment horizontal="center"/>
    </xf>
    <xf numFmtId="3" fontId="2" fillId="0" borderId="10" xfId="5" applyNumberFormat="1" applyFont="1" applyBorder="1" applyProtection="1"/>
    <xf numFmtId="0" fontId="2" fillId="0" borderId="0" xfId="5" applyFont="1" applyFill="1" applyBorder="1" applyProtection="1"/>
    <xf numFmtId="0" fontId="2" fillId="0" borderId="0" xfId="5" applyFont="1" applyFill="1" applyBorder="1" applyAlignment="1" applyProtection="1">
      <alignment horizontal="center"/>
    </xf>
    <xf numFmtId="0" fontId="14" fillId="0" borderId="0" xfId="5" applyFont="1" applyFill="1" applyBorder="1" applyAlignment="1" applyProtection="1"/>
    <xf numFmtId="0" fontId="4" fillId="0" borderId="0" xfId="5" applyFont="1" applyFill="1" applyBorder="1" applyAlignment="1" applyProtection="1">
      <alignment horizontal="center" vertical="center"/>
    </xf>
    <xf numFmtId="0" fontId="4" fillId="0" borderId="0" xfId="5" applyFont="1" applyFill="1" applyBorder="1" applyAlignment="1" applyProtection="1">
      <alignment horizontal="center" vertical="center" wrapText="1"/>
    </xf>
    <xf numFmtId="0" fontId="2" fillId="0" borderId="0" xfId="5" applyFont="1" applyFill="1" applyBorder="1" applyAlignment="1" applyProtection="1"/>
    <xf numFmtId="1" fontId="14" fillId="0" borderId="0" xfId="1" applyNumberFormat="1" applyFont="1" applyBorder="1" applyAlignment="1" applyProtection="1">
      <alignment horizontal="center"/>
    </xf>
    <xf numFmtId="3" fontId="2" fillId="0" borderId="21" xfId="5" applyNumberFormat="1" applyFont="1" applyBorder="1" applyProtection="1"/>
    <xf numFmtId="0" fontId="2" fillId="3" borderId="22" xfId="5" applyFont="1" applyFill="1" applyBorder="1" applyProtection="1"/>
    <xf numFmtId="3" fontId="2" fillId="3" borderId="23" xfId="5" applyNumberFormat="1" applyFont="1" applyFill="1" applyBorder="1" applyProtection="1"/>
    <xf numFmtId="3" fontId="2" fillId="0" borderId="24" xfId="5" applyNumberFormat="1" applyFont="1" applyBorder="1" applyProtection="1"/>
    <xf numFmtId="3" fontId="2" fillId="0" borderId="23" xfId="5" applyNumberFormat="1" applyFont="1" applyBorder="1" applyProtection="1"/>
    <xf numFmtId="3" fontId="2" fillId="0" borderId="25" xfId="5" applyNumberFormat="1" applyFont="1" applyBorder="1" applyProtection="1"/>
    <xf numFmtId="0" fontId="2" fillId="3" borderId="21" xfId="5" applyFont="1" applyFill="1" applyBorder="1" applyProtection="1"/>
    <xf numFmtId="3" fontId="4" fillId="0" borderId="1" xfId="5" applyNumberFormat="1" applyFont="1" applyBorder="1" applyProtection="1"/>
    <xf numFmtId="0" fontId="4" fillId="0" borderId="1" xfId="5" applyFont="1" applyBorder="1" applyAlignment="1" applyProtection="1">
      <alignment horizontal="center" vertical="center" wrapText="1"/>
    </xf>
    <xf numFmtId="0" fontId="17" fillId="0" borderId="25" xfId="5" applyFont="1" applyBorder="1" applyAlignment="1" applyProtection="1">
      <alignment horizontal="center"/>
    </xf>
    <xf numFmtId="0" fontId="17" fillId="0" borderId="21" xfId="5" applyFont="1" applyBorder="1" applyAlignment="1" applyProtection="1">
      <alignment horizontal="center"/>
    </xf>
    <xf numFmtId="0" fontId="17" fillId="0" borderId="21" xfId="5" applyFont="1" applyBorder="1" applyAlignment="1" applyProtection="1">
      <alignment horizontal="center" wrapText="1"/>
    </xf>
    <xf numFmtId="0" fontId="4" fillId="0" borderId="1" xfId="5" applyFont="1" applyBorder="1" applyAlignment="1" applyProtection="1">
      <alignment horizontal="center"/>
    </xf>
    <xf numFmtId="3" fontId="2" fillId="0" borderId="26" xfId="5" applyNumberFormat="1" applyFont="1" applyBorder="1" applyProtection="1"/>
    <xf numFmtId="3" fontId="2" fillId="0" borderId="27" xfId="5" applyNumberFormat="1" applyFont="1" applyBorder="1" applyProtection="1"/>
    <xf numFmtId="3" fontId="4" fillId="0" borderId="13" xfId="5" applyNumberFormat="1" applyFont="1" applyBorder="1" applyProtection="1"/>
    <xf numFmtId="4" fontId="20" fillId="0" borderId="0" xfId="5" applyNumberFormat="1" applyFont="1" applyProtection="1"/>
    <xf numFmtId="4" fontId="21" fillId="0" borderId="0" xfId="5" applyNumberFormat="1" applyFont="1" applyProtection="1"/>
    <xf numFmtId="4" fontId="21" fillId="0" borderId="0" xfId="1" applyNumberFormat="1" applyFont="1" applyProtection="1"/>
    <xf numFmtId="0" fontId="23" fillId="0" borderId="0" xfId="0" applyFont="1" applyFill="1" applyBorder="1" applyProtection="1"/>
    <xf numFmtId="0" fontId="22" fillId="0" borderId="0" xfId="0" applyFont="1" applyProtection="1"/>
    <xf numFmtId="3" fontId="0" fillId="0" borderId="0" xfId="0" applyNumberFormat="1" applyProtection="1"/>
    <xf numFmtId="0" fontId="11" fillId="0" borderId="0" xfId="0" applyFont="1" applyFill="1" applyAlignment="1">
      <alignment horizontal="left"/>
    </xf>
    <xf numFmtId="168" fontId="11" fillId="0" borderId="0" xfId="7" applyFont="1" applyFill="1" applyAlignment="1">
      <alignment horizontal="right"/>
    </xf>
    <xf numFmtId="0" fontId="0" fillId="0" borderId="0" xfId="0" applyFill="1"/>
    <xf numFmtId="168" fontId="18" fillId="0" borderId="0" xfId="7" applyFont="1" applyFill="1" applyAlignment="1">
      <alignment horizontal="right"/>
    </xf>
    <xf numFmtId="0" fontId="18" fillId="0" borderId="0" xfId="0" applyFont="1" applyFill="1" applyAlignment="1">
      <alignment horizontal="left"/>
    </xf>
    <xf numFmtId="1" fontId="18" fillId="14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9" fillId="0" borderId="0" xfId="0" applyFont="1"/>
    <xf numFmtId="1" fontId="18" fillId="15" borderId="1" xfId="0" applyNumberFormat="1" applyFont="1" applyFill="1" applyBorder="1" applyAlignment="1">
      <alignment horizontal="center" vertical="center" wrapText="1"/>
    </xf>
    <xf numFmtId="3" fontId="18" fillId="15" borderId="1" xfId="0" applyNumberFormat="1" applyFont="1" applyFill="1" applyBorder="1" applyAlignment="1">
      <alignment horizontal="right" wrapText="1"/>
    </xf>
    <xf numFmtId="0" fontId="18" fillId="15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1" xfId="0" applyFont="1" applyFill="1" applyBorder="1"/>
    <xf numFmtId="169" fontId="9" fillId="15" borderId="1" xfId="0" applyNumberFormat="1" applyFont="1" applyFill="1" applyBorder="1"/>
    <xf numFmtId="43" fontId="0" fillId="0" borderId="1" xfId="1" applyFont="1" applyBorder="1"/>
    <xf numFmtId="4" fontId="18" fillId="9" borderId="1" xfId="8" applyNumberFormat="1" applyFont="1" applyFill="1" applyBorder="1" applyAlignment="1">
      <alignment horizontal="right"/>
    </xf>
    <xf numFmtId="1" fontId="11" fillId="0" borderId="0" xfId="0" applyNumberFormat="1" applyFont="1" applyFill="1" applyAlignment="1">
      <alignment horizontal="left"/>
    </xf>
    <xf numFmtId="169" fontId="11" fillId="0" borderId="0" xfId="7" applyNumberFormat="1" applyFont="1" applyFill="1" applyAlignment="1">
      <alignment horizontal="right"/>
    </xf>
    <xf numFmtId="169" fontId="18" fillId="0" borderId="0" xfId="7" applyNumberFormat="1" applyFont="1" applyFill="1" applyAlignment="1">
      <alignment horizontal="right"/>
    </xf>
    <xf numFmtId="0" fontId="18" fillId="14" borderId="1" xfId="0" applyFont="1" applyFill="1" applyBorder="1" applyAlignment="1">
      <alignment horizontal="center" vertical="center" wrapText="1"/>
    </xf>
    <xf numFmtId="164" fontId="10" fillId="0" borderId="0" xfId="1" applyNumberFormat="1" applyFont="1" applyBorder="1" applyProtection="1"/>
    <xf numFmtId="17" fontId="4" fillId="0" borderId="12" xfId="5" applyNumberFormat="1" applyFont="1" applyBorder="1" applyAlignment="1" applyProtection="1">
      <alignment horizontal="center" vertical="center" wrapText="1"/>
    </xf>
    <xf numFmtId="17" fontId="4" fillId="0" borderId="13" xfId="5" applyNumberFormat="1" applyFont="1" applyBorder="1" applyAlignment="1" applyProtection="1">
      <alignment horizontal="center" vertical="center" wrapText="1"/>
    </xf>
    <xf numFmtId="17" fontId="4" fillId="0" borderId="14" xfId="5" applyNumberFormat="1" applyFont="1" applyBorder="1" applyAlignment="1" applyProtection="1">
      <alignment horizontal="center" vertical="center" wrapText="1"/>
    </xf>
    <xf numFmtId="0" fontId="6" fillId="0" borderId="0" xfId="5" applyFont="1" applyAlignment="1" applyProtection="1">
      <alignment horizontal="left" indent="1"/>
    </xf>
    <xf numFmtId="0" fontId="2" fillId="0" borderId="20" xfId="5" applyFont="1" applyBorder="1" applyAlignment="1" applyProtection="1">
      <alignment vertical="center"/>
    </xf>
    <xf numFmtId="0" fontId="2" fillId="0" borderId="36" xfId="5" applyFont="1" applyBorder="1" applyAlignment="1" applyProtection="1"/>
    <xf numFmtId="0" fontId="2" fillId="0" borderId="37" xfId="5" applyFont="1" applyBorder="1" applyAlignment="1" applyProtection="1"/>
    <xf numFmtId="0" fontId="4" fillId="0" borderId="20" xfId="5" applyFont="1" applyBorder="1" applyAlignment="1" applyProtection="1"/>
    <xf numFmtId="0" fontId="2" fillId="0" borderId="20" xfId="5" applyFont="1" applyBorder="1" applyAlignment="1" applyProtection="1"/>
    <xf numFmtId="0" fontId="2" fillId="0" borderId="38" xfId="5" applyFont="1" applyBorder="1" applyAlignment="1" applyProtection="1"/>
    <xf numFmtId="0" fontId="2" fillId="0" borderId="18" xfId="5" applyFont="1" applyBorder="1" applyAlignment="1" applyProtection="1"/>
    <xf numFmtId="0" fontId="4" fillId="0" borderId="4" xfId="5" applyFont="1" applyBorder="1" applyAlignment="1" applyProtection="1">
      <alignment horizontal="center" wrapText="1"/>
    </xf>
    <xf numFmtId="3" fontId="4" fillId="0" borderId="22" xfId="5" applyNumberFormat="1" applyFont="1" applyBorder="1" applyProtection="1"/>
    <xf numFmtId="3" fontId="4" fillId="0" borderId="23" xfId="5" applyNumberFormat="1" applyFont="1" applyBorder="1" applyProtection="1"/>
    <xf numFmtId="3" fontId="4" fillId="0" borderId="39" xfId="5" applyNumberFormat="1" applyFont="1" applyBorder="1" applyProtection="1"/>
    <xf numFmtId="3" fontId="4" fillId="0" borderId="40" xfId="5" applyNumberFormat="1" applyFont="1" applyBorder="1" applyProtection="1"/>
    <xf numFmtId="0" fontId="4" fillId="0" borderId="1" xfId="5" applyFont="1" applyBorder="1" applyAlignment="1" applyProtection="1">
      <alignment horizontal="center" vertical="center"/>
    </xf>
    <xf numFmtId="0" fontId="2" fillId="0" borderId="25" xfId="5" applyFont="1" applyBorder="1" applyAlignment="1" applyProtection="1">
      <alignment horizontal="center"/>
    </xf>
    <xf numFmtId="0" fontId="2" fillId="0" borderId="25" xfId="5" applyFont="1" applyFill="1" applyBorder="1" applyAlignment="1" applyProtection="1">
      <alignment horizontal="center"/>
    </xf>
    <xf numFmtId="0" fontId="2" fillId="0" borderId="21" xfId="5" applyFont="1" applyFill="1" applyBorder="1" applyAlignment="1" applyProtection="1">
      <alignment horizontal="center"/>
    </xf>
    <xf numFmtId="0" fontId="2" fillId="0" borderId="21" xfId="5" applyFont="1" applyBorder="1" applyAlignment="1" applyProtection="1">
      <alignment horizontal="center"/>
    </xf>
    <xf numFmtId="0" fontId="4" fillId="0" borderId="20" xfId="5" applyFont="1" applyBorder="1" applyAlignment="1" applyProtection="1">
      <alignment horizontal="center" vertical="center"/>
    </xf>
    <xf numFmtId="0" fontId="4" fillId="0" borderId="4" xfId="5" applyFont="1" applyBorder="1" applyAlignment="1" applyProtection="1">
      <alignment horizontal="center" vertical="center" wrapText="1"/>
    </xf>
    <xf numFmtId="0" fontId="2" fillId="0" borderId="36" xfId="5" applyFont="1" applyBorder="1" applyAlignment="1" applyProtection="1">
      <alignment horizontal="center"/>
    </xf>
    <xf numFmtId="0" fontId="2" fillId="0" borderId="22" xfId="5" applyFont="1" applyBorder="1" applyAlignment="1" applyProtection="1">
      <alignment horizontal="center"/>
    </xf>
    <xf numFmtId="0" fontId="2" fillId="0" borderId="37" xfId="5" applyFont="1" applyBorder="1" applyAlignment="1" applyProtection="1">
      <alignment horizontal="center"/>
    </xf>
    <xf numFmtId="0" fontId="2" fillId="0" borderId="23" xfId="5" applyFont="1" applyBorder="1" applyAlignment="1" applyProtection="1">
      <alignment horizontal="center"/>
    </xf>
    <xf numFmtId="0" fontId="2" fillId="0" borderId="38" xfId="5" applyFont="1" applyBorder="1" applyAlignment="1" applyProtection="1">
      <alignment horizontal="center"/>
    </xf>
    <xf numFmtId="0" fontId="2" fillId="0" borderId="39" xfId="5" applyFont="1" applyBorder="1" applyAlignment="1" applyProtection="1">
      <alignment horizontal="center"/>
    </xf>
    <xf numFmtId="0" fontId="2" fillId="0" borderId="18" xfId="5" applyFont="1" applyBorder="1" applyAlignment="1" applyProtection="1">
      <alignment horizontal="center"/>
    </xf>
    <xf numFmtId="0" fontId="2" fillId="0" borderId="19" xfId="5" applyFont="1" applyBorder="1" applyAlignment="1" applyProtection="1">
      <alignment horizontal="center"/>
    </xf>
    <xf numFmtId="0" fontId="4" fillId="0" borderId="20" xfId="5" applyFont="1" applyBorder="1" applyAlignment="1" applyProtection="1">
      <alignment horizontal="center"/>
    </xf>
    <xf numFmtId="0" fontId="4" fillId="0" borderId="4" xfId="5" applyFont="1" applyBorder="1" applyAlignment="1" applyProtection="1">
      <alignment horizontal="center"/>
    </xf>
    <xf numFmtId="0" fontId="2" fillId="0" borderId="0" xfId="5" applyFont="1" applyAlignment="1" applyProtection="1">
      <alignment horizontal="center"/>
      <protection locked="0"/>
    </xf>
    <xf numFmtId="2" fontId="11" fillId="9" borderId="1" xfId="8" applyNumberFormat="1" applyFont="1" applyFill="1" applyBorder="1" applyAlignment="1">
      <alignment horizontal="right"/>
    </xf>
    <xf numFmtId="1" fontId="11" fillId="16" borderId="1" xfId="0" applyNumberFormat="1" applyFont="1" applyFill="1" applyBorder="1" applyAlignment="1">
      <alignment horizontal="left"/>
    </xf>
    <xf numFmtId="2" fontId="11" fillId="16" borderId="1" xfId="0" applyNumberFormat="1" applyFont="1" applyFill="1" applyBorder="1" applyAlignment="1">
      <alignment horizontal="right"/>
    </xf>
    <xf numFmtId="164" fontId="8" fillId="0" borderId="0" xfId="0" applyNumberFormat="1" applyFon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0" borderId="0" xfId="1" applyNumberFormat="1" applyFont="1" applyFill="1" applyAlignment="1" applyProtection="1"/>
    <xf numFmtId="0" fontId="2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6" fillId="0" borderId="0" xfId="0" applyFont="1"/>
    <xf numFmtId="0" fontId="4" fillId="17" borderId="1" xfId="10" applyFont="1" applyFill="1" applyBorder="1" applyAlignment="1">
      <alignment horizontal="center" wrapText="1"/>
    </xf>
    <xf numFmtId="0" fontId="4" fillId="18" borderId="1" xfId="10" applyFont="1" applyFill="1" applyBorder="1" applyAlignment="1">
      <alignment horizontal="center" wrapText="1"/>
    </xf>
    <xf numFmtId="164" fontId="4" fillId="19" borderId="1" xfId="1" applyNumberFormat="1" applyFont="1" applyFill="1" applyBorder="1" applyAlignment="1" applyProtection="1">
      <alignment horizontal="center" wrapText="1"/>
    </xf>
    <xf numFmtId="0" fontId="4" fillId="20" borderId="1" xfId="10" applyFont="1" applyFill="1" applyBorder="1" applyAlignment="1">
      <alignment horizontal="center" wrapText="1"/>
    </xf>
    <xf numFmtId="0" fontId="4" fillId="4" borderId="1" xfId="10" applyFont="1" applyFill="1" applyBorder="1" applyAlignment="1">
      <alignment horizontal="center" wrapText="1"/>
    </xf>
    <xf numFmtId="0" fontId="4" fillId="21" borderId="1" xfId="10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right"/>
    </xf>
    <xf numFmtId="1" fontId="6" fillId="22" borderId="1" xfId="1" applyNumberFormat="1" applyFont="1" applyFill="1" applyBorder="1" applyAlignment="1" applyProtection="1">
      <alignment horizontal="center"/>
    </xf>
    <xf numFmtId="1" fontId="6" fillId="0" borderId="41" xfId="1" applyNumberFormat="1" applyFont="1" applyBorder="1" applyAlignment="1" applyProtection="1">
      <alignment horizontal="center"/>
    </xf>
    <xf numFmtId="164" fontId="9" fillId="0" borderId="41" xfId="1" applyNumberFormat="1" applyFont="1" applyBorder="1" applyProtection="1"/>
    <xf numFmtId="1" fontId="6" fillId="22" borderId="41" xfId="1" applyNumberFormat="1" applyFont="1" applyFill="1" applyBorder="1" applyAlignment="1" applyProtection="1">
      <alignment horizontal="center"/>
    </xf>
    <xf numFmtId="1" fontId="6" fillId="0" borderId="1" xfId="1" applyNumberFormat="1" applyFont="1" applyBorder="1" applyAlignment="1" applyProtection="1">
      <alignment horizontal="center"/>
    </xf>
    <xf numFmtId="164" fontId="9" fillId="0" borderId="0" xfId="1" applyNumberFormat="1" applyFont="1" applyAlignment="1" applyProtection="1">
      <alignment horizontal="center"/>
    </xf>
    <xf numFmtId="0" fontId="6" fillId="5" borderId="1" xfId="3" applyFont="1" applyFill="1" applyBorder="1" applyAlignment="1">
      <alignment horizontal="center" vertical="center"/>
    </xf>
    <xf numFmtId="0" fontId="4" fillId="0" borderId="0" xfId="0" applyFont="1"/>
    <xf numFmtId="0" fontId="6" fillId="5" borderId="1" xfId="3" applyFont="1" applyFill="1" applyBorder="1" applyAlignment="1">
      <alignment horizontal="center" vertical="center" wrapText="1"/>
    </xf>
    <xf numFmtId="3" fontId="6" fillId="5" borderId="1" xfId="3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4" fontId="25" fillId="4" borderId="20" xfId="0" applyNumberFormat="1" applyFont="1" applyFill="1" applyBorder="1" applyAlignment="1">
      <alignment horizontal="center" vertical="center" wrapText="1"/>
    </xf>
    <xf numFmtId="164" fontId="6" fillId="4" borderId="32" xfId="0" applyNumberFormat="1" applyFont="1" applyFill="1" applyBorder="1" applyAlignment="1">
      <alignment horizontal="center" vertical="center" wrapText="1"/>
    </xf>
    <xf numFmtId="165" fontId="6" fillId="4" borderId="32" xfId="0" applyNumberFormat="1" applyFont="1" applyFill="1" applyBorder="1" applyAlignment="1">
      <alignment horizontal="center" vertical="center" wrapText="1"/>
    </xf>
    <xf numFmtId="165" fontId="6" fillId="23" borderId="1" xfId="0" applyNumberFormat="1" applyFont="1" applyFill="1" applyBorder="1" applyAlignment="1">
      <alignment horizontal="center" vertical="center" wrapText="1"/>
    </xf>
    <xf numFmtId="0" fontId="7" fillId="9" borderId="4" xfId="3" applyFont="1" applyFill="1" applyBorder="1" applyAlignment="1">
      <alignment horizontal="left"/>
    </xf>
    <xf numFmtId="1" fontId="11" fillId="9" borderId="3" xfId="0" applyNumberFormat="1" applyFont="1" applyFill="1" applyBorder="1" applyAlignment="1">
      <alignment horizontal="left"/>
    </xf>
    <xf numFmtId="0" fontId="7" fillId="9" borderId="3" xfId="3" applyFont="1" applyFill="1" applyBorder="1" applyAlignment="1">
      <alignment horizontal="left"/>
    </xf>
    <xf numFmtId="3" fontId="7" fillId="9" borderId="3" xfId="3" applyNumberFormat="1" applyFont="1" applyFill="1" applyBorder="1"/>
    <xf numFmtId="3" fontId="6" fillId="9" borderId="3" xfId="3" applyNumberFormat="1" applyFont="1" applyFill="1" applyBorder="1"/>
    <xf numFmtId="166" fontId="7" fillId="7" borderId="2" xfId="3" applyNumberFormat="1" applyFont="1" applyFill="1" applyBorder="1" applyAlignment="1">
      <alignment horizontal="right"/>
    </xf>
    <xf numFmtId="166" fontId="7" fillId="10" borderId="3" xfId="3" applyNumberFormat="1" applyFont="1" applyFill="1" applyBorder="1" applyAlignment="1">
      <alignment horizontal="right"/>
    </xf>
    <xf numFmtId="166" fontId="7" fillId="10" borderId="2" xfId="3" applyNumberFormat="1" applyFont="1" applyFill="1" applyBorder="1" applyAlignment="1">
      <alignment horizontal="right"/>
    </xf>
    <xf numFmtId="166" fontId="7" fillId="24" borderId="2" xfId="3" applyNumberFormat="1" applyFont="1" applyFill="1" applyBorder="1" applyAlignment="1">
      <alignment horizontal="right"/>
    </xf>
    <xf numFmtId="166" fontId="6" fillId="23" borderId="2" xfId="3" applyNumberFormat="1" applyFont="1" applyFill="1" applyBorder="1" applyAlignment="1">
      <alignment horizontal="right"/>
    </xf>
    <xf numFmtId="1" fontId="11" fillId="9" borderId="4" xfId="0" applyNumberFormat="1" applyFont="1" applyFill="1" applyBorder="1" applyAlignment="1">
      <alignment horizontal="left"/>
    </xf>
    <xf numFmtId="166" fontId="7" fillId="7" borderId="1" xfId="3" applyNumberFormat="1" applyFont="1" applyFill="1" applyBorder="1" applyAlignment="1">
      <alignment horizontal="right"/>
    </xf>
    <xf numFmtId="165" fontId="6" fillId="23" borderId="1" xfId="4" applyNumberFormat="1" applyFont="1" applyFill="1" applyBorder="1" applyAlignment="1" applyProtection="1">
      <alignment horizontal="right" vertical="center" wrapText="1"/>
    </xf>
    <xf numFmtId="164" fontId="0" fillId="12" borderId="0" xfId="1" applyNumberFormat="1" applyFont="1" applyFill="1"/>
    <xf numFmtId="164" fontId="0" fillId="8" borderId="0" xfId="1" applyNumberFormat="1" applyFont="1" applyFill="1"/>
    <xf numFmtId="164" fontId="0" fillId="15" borderId="0" xfId="1" applyNumberFormat="1" applyFont="1" applyFill="1"/>
    <xf numFmtId="164" fontId="0" fillId="0" borderId="0" xfId="1" applyNumberFormat="1" applyFont="1" applyFill="1" applyBorder="1" applyProtection="1"/>
    <xf numFmtId="0" fontId="26" fillId="0" borderId="0" xfId="0" applyFont="1"/>
    <xf numFmtId="166" fontId="7" fillId="0" borderId="0" xfId="3" applyNumberFormat="1" applyFont="1" applyAlignment="1">
      <alignment horizontal="right"/>
    </xf>
    <xf numFmtId="0" fontId="27" fillId="0" borderId="0" xfId="0" applyFont="1"/>
    <xf numFmtId="164" fontId="0" fillId="0" borderId="0" xfId="0" applyNumberFormat="1"/>
    <xf numFmtId="43" fontId="9" fillId="0" borderId="0" xfId="0" applyNumberFormat="1" applyFont="1"/>
    <xf numFmtId="0" fontId="28" fillId="0" borderId="0" xfId="0" applyFont="1" applyAlignment="1">
      <alignment wrapText="1"/>
    </xf>
    <xf numFmtId="170" fontId="28" fillId="0" borderId="0" xfId="0" applyNumberFormat="1" applyFont="1" applyAlignment="1">
      <alignment wrapText="1"/>
    </xf>
    <xf numFmtId="171" fontId="28" fillId="0" borderId="0" xfId="0" applyNumberFormat="1" applyFont="1" applyAlignment="1">
      <alignment wrapText="1"/>
    </xf>
    <xf numFmtId="43" fontId="0" fillId="0" borderId="0" xfId="0" applyNumberFormat="1"/>
    <xf numFmtId="0" fontId="0" fillId="0" borderId="0" xfId="0" applyAlignment="1">
      <alignment vertical="center"/>
    </xf>
    <xf numFmtId="171" fontId="0" fillId="0" borderId="0" xfId="0" applyNumberFormat="1" applyAlignment="1">
      <alignment horizontal="right"/>
    </xf>
    <xf numFmtId="165" fontId="9" fillId="0" borderId="0" xfId="0" applyNumberFormat="1" applyFont="1"/>
    <xf numFmtId="171" fontId="0" fillId="0" borderId="0" xfId="0" applyNumberFormat="1"/>
    <xf numFmtId="43" fontId="0" fillId="0" borderId="0" xfId="0" applyNumberFormat="1" applyAlignment="1">
      <alignment horizontal="right"/>
    </xf>
    <xf numFmtId="43" fontId="29" fillId="0" borderId="0" xfId="0" applyNumberFormat="1" applyFont="1"/>
    <xf numFmtId="166" fontId="0" fillId="0" borderId="0" xfId="0" applyNumberFormat="1"/>
    <xf numFmtId="169" fontId="0" fillId="0" borderId="0" xfId="0" applyNumberFormat="1"/>
    <xf numFmtId="0" fontId="32" fillId="0" borderId="0" xfId="11"/>
    <xf numFmtId="43" fontId="33" fillId="2" borderId="1" xfId="11" applyNumberFormat="1" applyFont="1" applyFill="1" applyBorder="1" applyAlignment="1">
      <alignment horizontal="center" vertical="center" wrapText="1"/>
    </xf>
    <xf numFmtId="43" fontId="33" fillId="2" borderId="1" xfId="11" applyNumberFormat="1" applyFont="1" applyFill="1" applyBorder="1" applyAlignment="1">
      <alignment horizontal="center" wrapText="1"/>
    </xf>
    <xf numFmtId="43" fontId="32" fillId="0" borderId="0" xfId="11" applyNumberFormat="1" applyAlignment="1">
      <alignment wrapText="1"/>
    </xf>
    <xf numFmtId="0" fontId="34" fillId="0" borderId="1" xfId="11" applyFont="1" applyBorder="1" applyAlignment="1">
      <alignment vertical="top" wrapText="1" readingOrder="1"/>
    </xf>
    <xf numFmtId="43" fontId="35" fillId="0" borderId="1" xfId="12" applyFont="1" applyBorder="1"/>
    <xf numFmtId="43" fontId="35" fillId="0" borderId="1" xfId="13" applyNumberFormat="1" applyBorder="1"/>
    <xf numFmtId="43" fontId="34" fillId="0" borderId="1" xfId="11" applyNumberFormat="1" applyFont="1" applyBorder="1"/>
    <xf numFmtId="0" fontId="2" fillId="0" borderId="1" xfId="14" applyFont="1" applyBorder="1"/>
    <xf numFmtId="0" fontId="2" fillId="0" borderId="1" xfId="11" applyFont="1" applyBorder="1" applyAlignment="1">
      <alignment vertical="top" wrapText="1" readingOrder="1"/>
    </xf>
    <xf numFmtId="0" fontId="32" fillId="0" borderId="50" xfId="11" applyBorder="1"/>
    <xf numFmtId="43" fontId="32" fillId="25" borderId="51" xfId="11" applyNumberFormat="1" applyFill="1" applyBorder="1"/>
    <xf numFmtId="0" fontId="32" fillId="0" borderId="52" xfId="11" applyBorder="1"/>
    <xf numFmtId="0" fontId="32" fillId="0" borderId="53" xfId="11" applyBorder="1"/>
    <xf numFmtId="166" fontId="6" fillId="24" borderId="1" xfId="4" applyNumberFormat="1" applyFont="1" applyFill="1" applyBorder="1" applyAlignment="1" applyProtection="1">
      <alignment horizontal="right" vertical="center" wrapText="1"/>
    </xf>
    <xf numFmtId="164" fontId="6" fillId="24" borderId="2" xfId="0" applyNumberFormat="1" applyFont="1" applyFill="1" applyBorder="1" applyAlignment="1" applyProtection="1">
      <alignment horizontal="center" vertical="center" wrapText="1"/>
    </xf>
    <xf numFmtId="164" fontId="6" fillId="24" borderId="1" xfId="0" applyNumberFormat="1" applyFont="1" applyFill="1" applyBorder="1" applyAlignment="1">
      <alignment horizontal="center" vertical="center" wrapText="1"/>
    </xf>
    <xf numFmtId="3" fontId="7" fillId="10" borderId="4" xfId="3" applyNumberFormat="1" applyFont="1" applyFill="1" applyBorder="1" applyAlignment="1" applyProtection="1"/>
    <xf numFmtId="0" fontId="2" fillId="0" borderId="0" xfId="5"/>
    <xf numFmtId="0" fontId="2" fillId="0" borderId="0" xfId="5" applyAlignment="1">
      <alignment horizontal="center"/>
    </xf>
    <xf numFmtId="0" fontId="4" fillId="0" borderId="36" xfId="5" applyFont="1" applyBorder="1" applyAlignment="1" applyProtection="1"/>
    <xf numFmtId="0" fontId="24" fillId="0" borderId="0" xfId="9"/>
    <xf numFmtId="0" fontId="4" fillId="0" borderId="0" xfId="5" applyFont="1" applyFill="1" applyBorder="1" applyAlignment="1" applyProtection="1"/>
    <xf numFmtId="0" fontId="24" fillId="0" borderId="0" xfId="9" applyAlignment="1">
      <alignment vertical="center"/>
    </xf>
    <xf numFmtId="0" fontId="2" fillId="10" borderId="28" xfId="5" applyFont="1" applyFill="1" applyBorder="1" applyAlignment="1" applyProtection="1">
      <alignment horizontal="left" vertical="top" wrapText="1"/>
    </xf>
    <xf numFmtId="0" fontId="2" fillId="10" borderId="29" xfId="5" applyFont="1" applyFill="1" applyBorder="1" applyAlignment="1" applyProtection="1">
      <alignment horizontal="left" vertical="top" wrapText="1"/>
    </xf>
    <xf numFmtId="0" fontId="2" fillId="10" borderId="30" xfId="5" applyFont="1" applyFill="1" applyBorder="1" applyAlignment="1" applyProtection="1">
      <alignment horizontal="left" vertical="top" wrapText="1"/>
    </xf>
    <xf numFmtId="0" fontId="2" fillId="10" borderId="31" xfId="5" applyFont="1" applyFill="1" applyBorder="1" applyAlignment="1" applyProtection="1">
      <alignment horizontal="left" vertical="top" wrapText="1"/>
    </xf>
    <xf numFmtId="0" fontId="2" fillId="10" borderId="1" xfId="5" applyFont="1" applyFill="1" applyBorder="1" applyAlignment="1" applyProtection="1">
      <alignment horizontal="left" vertical="top" wrapText="1"/>
    </xf>
    <xf numFmtId="0" fontId="2" fillId="10" borderId="32" xfId="5" applyFont="1" applyFill="1" applyBorder="1" applyAlignment="1" applyProtection="1">
      <alignment horizontal="left" vertical="top" wrapText="1"/>
    </xf>
    <xf numFmtId="0" fontId="2" fillId="10" borderId="33" xfId="5" applyFont="1" applyFill="1" applyBorder="1" applyAlignment="1" applyProtection="1">
      <alignment horizontal="left" vertical="top" wrapText="1"/>
    </xf>
    <xf numFmtId="0" fontId="2" fillId="10" borderId="34" xfId="5" applyFont="1" applyFill="1" applyBorder="1" applyAlignment="1" applyProtection="1">
      <alignment horizontal="left" vertical="top" wrapText="1"/>
    </xf>
    <xf numFmtId="0" fontId="2" fillId="10" borderId="35" xfId="5" applyFont="1" applyFill="1" applyBorder="1" applyAlignment="1" applyProtection="1">
      <alignment horizontal="left" vertical="top" wrapText="1"/>
    </xf>
    <xf numFmtId="164" fontId="15" fillId="0" borderId="1" xfId="1" applyNumberFormat="1" applyFont="1" applyBorder="1" applyAlignment="1" applyProtection="1">
      <alignment horizontal="center" wrapText="1"/>
    </xf>
    <xf numFmtId="0" fontId="15" fillId="0" borderId="1" xfId="0" applyFont="1" applyBorder="1" applyAlignment="1">
      <alignment horizontal="center" wrapText="1"/>
    </xf>
    <xf numFmtId="164" fontId="8" fillId="0" borderId="0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164" fontId="4" fillId="24" borderId="0" xfId="1" applyNumberFormat="1" applyFont="1" applyFill="1" applyAlignment="1" applyProtection="1">
      <alignment horizontal="center"/>
    </xf>
    <xf numFmtId="0" fontId="9" fillId="24" borderId="0" xfId="0" applyFont="1" applyFill="1" applyAlignment="1">
      <alignment horizontal="center"/>
    </xf>
    <xf numFmtId="0" fontId="18" fillId="1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8" fillId="0" borderId="0" xfId="0" applyNumberFormat="1" applyFont="1"/>
    <xf numFmtId="0" fontId="0" fillId="0" borderId="0" xfId="0"/>
    <xf numFmtId="164" fontId="10" fillId="0" borderId="42" xfId="1" applyNumberFormat="1" applyFont="1" applyFill="1" applyBorder="1" applyAlignment="1" applyProtection="1">
      <alignment horizontal="center" vertical="center"/>
    </xf>
    <xf numFmtId="164" fontId="10" fillId="0" borderId="43" xfId="1" applyNumberFormat="1" applyFont="1" applyFill="1" applyBorder="1" applyAlignment="1" applyProtection="1">
      <alignment horizontal="center" vertical="center"/>
    </xf>
    <xf numFmtId="164" fontId="10" fillId="0" borderId="44" xfId="1" applyNumberFormat="1" applyFont="1" applyFill="1" applyBorder="1" applyAlignment="1" applyProtection="1">
      <alignment horizontal="center" vertical="center"/>
    </xf>
    <xf numFmtId="164" fontId="10" fillId="0" borderId="45" xfId="1" applyNumberFormat="1" applyFont="1" applyFill="1" applyBorder="1" applyAlignment="1" applyProtection="1">
      <alignment horizontal="center" vertical="center"/>
    </xf>
    <xf numFmtId="164" fontId="10" fillId="0" borderId="46" xfId="1" applyNumberFormat="1" applyFont="1" applyFill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9" xfId="0" applyFont="1" applyBorder="1" applyAlignment="1">
      <alignment horizontal="center" wrapText="1"/>
    </xf>
  </cellXfs>
  <cellStyles count="15">
    <cellStyle name="Comma" xfId="1" builtinId="3"/>
    <cellStyle name="Comma 2" xfId="12" xr:uid="{5382433C-5D8F-4778-A56B-DA0696545329}"/>
    <cellStyle name="Comma 4" xfId="4" xr:uid="{00000000-0005-0000-0000-000001000000}"/>
    <cellStyle name="Comma 6" xfId="6" xr:uid="{80F29D76-240B-4789-902E-C2618D621ACB}"/>
    <cellStyle name="Currency 3" xfId="7" xr:uid="{111D1E0A-E6F3-4300-9D7A-4F05936BED16}"/>
    <cellStyle name="Hyperlink" xfId="9" builtinId="8"/>
    <cellStyle name="Normal" xfId="0" builtinId="0"/>
    <cellStyle name="Normal 2" xfId="5" xr:uid="{00000000-0005-0000-0000-000003000000}"/>
    <cellStyle name="Normal 2 2" xfId="11" xr:uid="{B6D7134A-68E8-4B77-87EA-68CA7503D5C9}"/>
    <cellStyle name="Normal 2 3 3" xfId="2" xr:uid="{00000000-0005-0000-0000-000004000000}"/>
    <cellStyle name="Normal 2 3 3 2" xfId="10" xr:uid="{25737369-0010-4CF8-8563-4BF7763E6B96}"/>
    <cellStyle name="Normal 3" xfId="13" xr:uid="{2978A1E4-0723-437D-82B0-D9647CD5201F}"/>
    <cellStyle name="Normal 3 2" xfId="14" xr:uid="{17FCE139-4593-4933-8C40-B52260BA7A2F}"/>
    <cellStyle name="Normal 5" xfId="3" xr:uid="{00000000-0005-0000-0000-000005000000}"/>
    <cellStyle name="Percent 2" xfId="8" xr:uid="{A03F6F30-C299-4880-85B4-0F39186018E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ealing-tc.gov.uk\Share\FINANCE_ACCOUNTANCY\3.%20Childrens%20&amp;%20Schools\Schools\5.%20Schools%20Accountancy%202020-21\Closing\SING%20Forum%20T3\To%20be%20placed%20of%20EGFL\2020-21%20Schools%20Summary%20Alloc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ealing-tc.gov.uk\Share\FINANCE_ACCOUNTANCY\3.%20Childrens%20&amp;%20Schools\Schools\5.%20Schools%20Accountancy%202020-21\Closing\Devolved%20Capital%20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 Summary"/>
      <sheetName val="All Schools"/>
      <sheetName val="Sheet5"/>
      <sheetName val="Sheet4"/>
      <sheetName val="Growth"/>
      <sheetName val="Sheet6"/>
      <sheetName val="PPG"/>
      <sheetName val="Sheet2"/>
      <sheetName val="COVID"/>
      <sheetName val="SCHBLK"/>
      <sheetName val="ESFA"/>
      <sheetName val="Sheet1"/>
    </sheetNames>
    <sheetDataSet>
      <sheetData sheetId="0"/>
      <sheetData sheetId="1">
        <row r="13">
          <cell r="C13">
            <v>3074007</v>
          </cell>
        </row>
        <row r="14">
          <cell r="C14">
            <v>3076905</v>
          </cell>
        </row>
        <row r="15">
          <cell r="C15">
            <v>3072161</v>
          </cell>
        </row>
        <row r="16">
          <cell r="C16">
            <v>3072004</v>
          </cell>
        </row>
        <row r="17">
          <cell r="C17">
            <v>3072001</v>
          </cell>
        </row>
        <row r="18">
          <cell r="C18">
            <v>3074002</v>
          </cell>
        </row>
        <row r="19">
          <cell r="C19">
            <v>3072083</v>
          </cell>
        </row>
        <row r="20">
          <cell r="C20">
            <v>3077005</v>
          </cell>
        </row>
        <row r="21">
          <cell r="C21">
            <v>3072006</v>
          </cell>
        </row>
        <row r="22">
          <cell r="C22">
            <v>3072005</v>
          </cell>
        </row>
        <row r="23">
          <cell r="C23">
            <v>3072162</v>
          </cell>
        </row>
        <row r="24">
          <cell r="C24">
            <v>3075400</v>
          </cell>
        </row>
        <row r="25">
          <cell r="C25">
            <v>3072185</v>
          </cell>
        </row>
        <row r="26">
          <cell r="C26">
            <v>3074603</v>
          </cell>
        </row>
        <row r="27">
          <cell r="C27">
            <v>3077007</v>
          </cell>
        </row>
        <row r="28">
          <cell r="C28">
            <v>3073513</v>
          </cell>
        </row>
        <row r="29">
          <cell r="C29">
            <v>3072163</v>
          </cell>
        </row>
        <row r="30">
          <cell r="C30">
            <v>3072088</v>
          </cell>
        </row>
        <row r="31">
          <cell r="C31">
            <v>3072164</v>
          </cell>
        </row>
        <row r="32">
          <cell r="C32">
            <v>3072165</v>
          </cell>
        </row>
        <row r="33">
          <cell r="C33">
            <v>3074030</v>
          </cell>
        </row>
        <row r="34">
          <cell r="C34">
            <v>3072012</v>
          </cell>
        </row>
        <row r="35">
          <cell r="C35">
            <v>3072011</v>
          </cell>
        </row>
        <row r="36">
          <cell r="C36">
            <v>3072092</v>
          </cell>
        </row>
        <row r="37">
          <cell r="C37">
            <v>3072094</v>
          </cell>
        </row>
        <row r="38">
          <cell r="C38">
            <v>3075403</v>
          </cell>
        </row>
        <row r="39">
          <cell r="C39">
            <v>3072166</v>
          </cell>
        </row>
        <row r="40">
          <cell r="C40">
            <v>3074001</v>
          </cell>
        </row>
        <row r="41">
          <cell r="C41">
            <v>3072022</v>
          </cell>
        </row>
        <row r="42">
          <cell r="C42">
            <v>3073510</v>
          </cell>
        </row>
        <row r="43">
          <cell r="C43">
            <v>3075402</v>
          </cell>
        </row>
        <row r="44">
          <cell r="C44">
            <v>3074036</v>
          </cell>
        </row>
        <row r="45">
          <cell r="C45">
            <v>3074031</v>
          </cell>
        </row>
        <row r="46">
          <cell r="C46">
            <v>3072180</v>
          </cell>
        </row>
        <row r="47">
          <cell r="C47">
            <v>3072167</v>
          </cell>
        </row>
        <row r="48">
          <cell r="C48">
            <v>3072168</v>
          </cell>
        </row>
        <row r="49">
          <cell r="C49">
            <v>3072187</v>
          </cell>
        </row>
        <row r="50">
          <cell r="C50">
            <v>3075401</v>
          </cell>
        </row>
        <row r="51">
          <cell r="C51">
            <v>3072169</v>
          </cell>
        </row>
        <row r="52">
          <cell r="C52">
            <v>3072150</v>
          </cell>
        </row>
        <row r="53">
          <cell r="C53">
            <v>3072170</v>
          </cell>
        </row>
        <row r="54">
          <cell r="C54">
            <v>3072151</v>
          </cell>
        </row>
        <row r="55">
          <cell r="C55">
            <v>3072000</v>
          </cell>
        </row>
        <row r="56">
          <cell r="C56">
            <v>3072171</v>
          </cell>
        </row>
        <row r="57">
          <cell r="C57">
            <v>3077012</v>
          </cell>
        </row>
        <row r="58">
          <cell r="C58">
            <v>3072153</v>
          </cell>
        </row>
        <row r="59">
          <cell r="C59">
            <v>3072173</v>
          </cell>
        </row>
        <row r="60">
          <cell r="C60">
            <v>3072174</v>
          </cell>
        </row>
        <row r="61">
          <cell r="C61">
            <v>3077010</v>
          </cell>
        </row>
        <row r="62">
          <cell r="C62">
            <v>3072076</v>
          </cell>
        </row>
        <row r="63">
          <cell r="C63">
            <v>3072182</v>
          </cell>
        </row>
        <row r="64">
          <cell r="C64">
            <v>3073500</v>
          </cell>
        </row>
        <row r="65">
          <cell r="C65">
            <v>3073512</v>
          </cell>
        </row>
        <row r="66">
          <cell r="C66">
            <v>3072046</v>
          </cell>
        </row>
        <row r="67">
          <cell r="C67">
            <v>3072115</v>
          </cell>
        </row>
        <row r="68">
          <cell r="C68">
            <v>3075404</v>
          </cell>
        </row>
        <row r="69">
          <cell r="C69">
            <v>3072175</v>
          </cell>
        </row>
        <row r="70">
          <cell r="C70">
            <v>3072033</v>
          </cell>
        </row>
        <row r="71">
          <cell r="C71">
            <v>3073503</v>
          </cell>
        </row>
        <row r="72">
          <cell r="C72">
            <v>3072176</v>
          </cell>
        </row>
        <row r="73">
          <cell r="C73">
            <v>3073511</v>
          </cell>
        </row>
        <row r="74">
          <cell r="C74">
            <v>3072121</v>
          </cell>
        </row>
        <row r="75">
          <cell r="C75">
            <v>3072125</v>
          </cell>
        </row>
        <row r="76">
          <cell r="C76">
            <v>3072154</v>
          </cell>
        </row>
        <row r="77">
          <cell r="C77">
            <v>3077013</v>
          </cell>
        </row>
        <row r="78">
          <cell r="C78">
            <v>3077014</v>
          </cell>
        </row>
        <row r="79">
          <cell r="C79">
            <v>3073505</v>
          </cell>
        </row>
        <row r="80">
          <cell r="C80">
            <v>3073506</v>
          </cell>
        </row>
        <row r="81">
          <cell r="C81">
            <v>3073504</v>
          </cell>
        </row>
        <row r="82">
          <cell r="C82">
            <v>3072058</v>
          </cell>
        </row>
        <row r="83">
          <cell r="C83">
            <v>3073507</v>
          </cell>
        </row>
        <row r="84">
          <cell r="C84">
            <v>3072059</v>
          </cell>
        </row>
        <row r="85">
          <cell r="C85">
            <v>3072003</v>
          </cell>
        </row>
        <row r="86">
          <cell r="C86">
            <v>3073508</v>
          </cell>
        </row>
        <row r="87">
          <cell r="C87">
            <v>3073509</v>
          </cell>
        </row>
        <row r="88">
          <cell r="C88">
            <v>3072177</v>
          </cell>
        </row>
        <row r="89">
          <cell r="C89">
            <v>3072181</v>
          </cell>
        </row>
        <row r="90">
          <cell r="C90">
            <v>3072183</v>
          </cell>
        </row>
        <row r="91">
          <cell r="C91">
            <v>3074602</v>
          </cell>
        </row>
        <row r="92">
          <cell r="C92">
            <v>3072186</v>
          </cell>
        </row>
        <row r="93">
          <cell r="C93">
            <v>3072178</v>
          </cell>
        </row>
        <row r="94">
          <cell r="C94">
            <v>3074020</v>
          </cell>
        </row>
        <row r="95">
          <cell r="C95">
            <v>3072071</v>
          </cell>
        </row>
        <row r="96">
          <cell r="C96">
            <v>3072067</v>
          </cell>
        </row>
        <row r="97">
          <cell r="C97">
            <v>3074000</v>
          </cell>
        </row>
        <row r="98">
          <cell r="C98">
            <v>3072172</v>
          </cell>
        </row>
        <row r="99">
          <cell r="C99">
            <v>3072179</v>
          </cell>
        </row>
        <row r="100">
          <cell r="C100">
            <v>3075201</v>
          </cell>
        </row>
        <row r="101">
          <cell r="C101">
            <v>3075200</v>
          </cell>
        </row>
        <row r="102">
          <cell r="C102">
            <v>3072010</v>
          </cell>
        </row>
        <row r="103">
          <cell r="C103">
            <v>3071104</v>
          </cell>
        </row>
        <row r="104">
          <cell r="C104">
            <v>3071103</v>
          </cell>
        </row>
        <row r="105">
          <cell r="C105">
            <v>3071002</v>
          </cell>
        </row>
        <row r="106">
          <cell r="C106">
            <v>3071000</v>
          </cell>
        </row>
        <row r="107">
          <cell r="C107">
            <v>3071003</v>
          </cell>
        </row>
        <row r="108">
          <cell r="C108">
            <v>3071007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O3" t="str">
            <v>Covid Payment November 2020</v>
          </cell>
        </row>
        <row r="5">
          <cell r="B5" t="str">
            <v>DfE</v>
          </cell>
          <cell r="L5" t="str">
            <v>Totals</v>
          </cell>
          <cell r="P5" t="str">
            <v>Catch Up Premium</v>
          </cell>
        </row>
        <row r="6">
          <cell r="L6">
            <v>437536</v>
          </cell>
          <cell r="P6">
            <v>753940</v>
          </cell>
        </row>
        <row r="7">
          <cell r="B7">
            <v>3072161</v>
          </cell>
          <cell r="L7">
            <v>0</v>
          </cell>
          <cell r="P7">
            <v>4460</v>
          </cell>
        </row>
        <row r="8">
          <cell r="B8">
            <v>3072083</v>
          </cell>
          <cell r="L8">
            <v>0</v>
          </cell>
          <cell r="P8">
            <v>7320</v>
          </cell>
        </row>
        <row r="9">
          <cell r="B9">
            <v>3077005</v>
          </cell>
          <cell r="L9">
            <v>5687</v>
          </cell>
          <cell r="P9">
            <v>10500</v>
          </cell>
        </row>
        <row r="10">
          <cell r="B10">
            <v>3072006</v>
          </cell>
          <cell r="L10">
            <v>0</v>
          </cell>
          <cell r="P10">
            <v>3640</v>
          </cell>
        </row>
        <row r="11">
          <cell r="B11">
            <v>3072005</v>
          </cell>
          <cell r="L11">
            <v>0</v>
          </cell>
          <cell r="P11">
            <v>5160</v>
          </cell>
        </row>
        <row r="12">
          <cell r="B12">
            <v>3072162</v>
          </cell>
          <cell r="L12">
            <v>12213</v>
          </cell>
          <cell r="P12">
            <v>8140</v>
          </cell>
        </row>
        <row r="13">
          <cell r="B13">
            <v>3077007</v>
          </cell>
          <cell r="L13">
            <v>6542</v>
          </cell>
          <cell r="P13">
            <v>9480</v>
          </cell>
        </row>
        <row r="14">
          <cell r="B14">
            <v>3072088</v>
          </cell>
          <cell r="L14">
            <v>4370</v>
          </cell>
          <cell r="P14">
            <v>7760</v>
          </cell>
        </row>
        <row r="15">
          <cell r="B15">
            <v>3072164</v>
          </cell>
          <cell r="L15">
            <v>0</v>
          </cell>
          <cell r="P15">
            <v>8240</v>
          </cell>
        </row>
        <row r="16">
          <cell r="B16">
            <v>3072165</v>
          </cell>
          <cell r="L16">
            <v>0</v>
          </cell>
          <cell r="P16">
            <v>9280</v>
          </cell>
        </row>
        <row r="17">
          <cell r="B17">
            <v>3072092</v>
          </cell>
          <cell r="L17">
            <v>11723</v>
          </cell>
          <cell r="P17">
            <v>6900</v>
          </cell>
        </row>
        <row r="18">
          <cell r="B18">
            <v>3072094</v>
          </cell>
          <cell r="L18">
            <v>1386</v>
          </cell>
          <cell r="P18">
            <v>6940</v>
          </cell>
        </row>
        <row r="19">
          <cell r="B19">
            <v>3072022</v>
          </cell>
          <cell r="L19">
            <v>3189</v>
          </cell>
          <cell r="P19">
            <v>5000</v>
          </cell>
        </row>
        <row r="20">
          <cell r="B20">
            <v>3074036</v>
          </cell>
          <cell r="L20">
            <v>19179</v>
          </cell>
          <cell r="P20">
            <v>23560</v>
          </cell>
        </row>
        <row r="21">
          <cell r="B21">
            <v>3072180</v>
          </cell>
          <cell r="L21">
            <v>0</v>
          </cell>
          <cell r="P21">
            <v>12320</v>
          </cell>
        </row>
        <row r="22">
          <cell r="B22">
            <v>3072167</v>
          </cell>
          <cell r="L22">
            <v>13991</v>
          </cell>
          <cell r="P22">
            <v>16640</v>
          </cell>
        </row>
        <row r="23">
          <cell r="B23">
            <v>3072168</v>
          </cell>
          <cell r="L23">
            <v>0</v>
          </cell>
          <cell r="P23">
            <v>16700</v>
          </cell>
        </row>
        <row r="24">
          <cell r="B24">
            <v>3072187</v>
          </cell>
          <cell r="L24">
            <v>7347</v>
          </cell>
          <cell r="P24">
            <v>14640</v>
          </cell>
        </row>
        <row r="25">
          <cell r="B25">
            <v>3072169</v>
          </cell>
          <cell r="L25">
            <v>1600</v>
          </cell>
          <cell r="P25">
            <v>11640</v>
          </cell>
        </row>
        <row r="26">
          <cell r="B26">
            <v>3072170</v>
          </cell>
          <cell r="L26">
            <v>7340</v>
          </cell>
          <cell r="P26">
            <v>7740</v>
          </cell>
        </row>
        <row r="27">
          <cell r="B27">
            <v>3072151</v>
          </cell>
          <cell r="L27">
            <v>0</v>
          </cell>
          <cell r="P27">
            <v>11560</v>
          </cell>
        </row>
        <row r="28">
          <cell r="B28">
            <v>3077012</v>
          </cell>
          <cell r="L28">
            <v>0</v>
          </cell>
          <cell r="P28">
            <v>5700</v>
          </cell>
        </row>
        <row r="29">
          <cell r="B29">
            <v>3072153</v>
          </cell>
          <cell r="L29">
            <v>0</v>
          </cell>
          <cell r="P29">
            <v>7380</v>
          </cell>
        </row>
        <row r="30">
          <cell r="B30">
            <v>3077010</v>
          </cell>
          <cell r="L30">
            <v>2344</v>
          </cell>
          <cell r="P30">
            <v>8100</v>
          </cell>
        </row>
        <row r="31">
          <cell r="B31">
            <v>3072076</v>
          </cell>
          <cell r="L31">
            <v>5023</v>
          </cell>
          <cell r="P31">
            <v>7160</v>
          </cell>
        </row>
        <row r="32">
          <cell r="B32">
            <v>3072182</v>
          </cell>
          <cell r="L32">
            <v>0</v>
          </cell>
          <cell r="P32">
            <v>12620</v>
          </cell>
        </row>
        <row r="33">
          <cell r="B33">
            <v>3072046</v>
          </cell>
          <cell r="L33">
            <v>5190</v>
          </cell>
          <cell r="P33">
            <v>12260</v>
          </cell>
        </row>
        <row r="34">
          <cell r="B34">
            <v>3072033</v>
          </cell>
          <cell r="L34">
            <v>12381</v>
          </cell>
          <cell r="P34">
            <v>7180</v>
          </cell>
        </row>
        <row r="35">
          <cell r="B35">
            <v>3072176</v>
          </cell>
          <cell r="L35">
            <v>11311</v>
          </cell>
          <cell r="P35">
            <v>8300</v>
          </cell>
        </row>
        <row r="36">
          <cell r="B36">
            <v>3073511</v>
          </cell>
          <cell r="L36">
            <v>2767</v>
          </cell>
          <cell r="P36">
            <v>4160</v>
          </cell>
        </row>
        <row r="37">
          <cell r="B37">
            <v>3072121</v>
          </cell>
          <cell r="L37">
            <v>0</v>
          </cell>
          <cell r="P37">
            <v>12420</v>
          </cell>
        </row>
        <row r="38">
          <cell r="B38">
            <v>3072154</v>
          </cell>
          <cell r="L38">
            <v>7486</v>
          </cell>
          <cell r="P38">
            <v>7620</v>
          </cell>
        </row>
        <row r="39">
          <cell r="B39">
            <v>3077013</v>
          </cell>
          <cell r="L39">
            <v>1500</v>
          </cell>
          <cell r="P39">
            <v>7740</v>
          </cell>
        </row>
        <row r="40">
          <cell r="B40">
            <v>3073505</v>
          </cell>
          <cell r="L40">
            <v>0</v>
          </cell>
          <cell r="P40">
            <v>4200</v>
          </cell>
        </row>
        <row r="41">
          <cell r="B41">
            <v>3073508</v>
          </cell>
          <cell r="L41">
            <v>1050</v>
          </cell>
          <cell r="P41">
            <v>11400</v>
          </cell>
        </row>
        <row r="42">
          <cell r="B42">
            <v>3073509</v>
          </cell>
          <cell r="L42">
            <v>2194</v>
          </cell>
          <cell r="P42">
            <v>8260</v>
          </cell>
        </row>
        <row r="43">
          <cell r="B43">
            <v>3072181</v>
          </cell>
          <cell r="L43">
            <v>15775</v>
          </cell>
          <cell r="P43">
            <v>7440</v>
          </cell>
        </row>
        <row r="44">
          <cell r="B44">
            <v>3072183</v>
          </cell>
          <cell r="L44">
            <v>3185</v>
          </cell>
          <cell r="P44">
            <v>8260</v>
          </cell>
        </row>
        <row r="45">
          <cell r="B45">
            <v>3072178</v>
          </cell>
          <cell r="L45">
            <v>1890</v>
          </cell>
          <cell r="P45">
            <v>4020</v>
          </cell>
        </row>
        <row r="46">
          <cell r="B46">
            <v>3074020</v>
          </cell>
          <cell r="L46">
            <v>24110</v>
          </cell>
          <cell r="P46">
            <v>23040</v>
          </cell>
        </row>
        <row r="47">
          <cell r="B47">
            <v>3072071</v>
          </cell>
          <cell r="L47">
            <v>10170</v>
          </cell>
          <cell r="P47">
            <v>12480</v>
          </cell>
        </row>
        <row r="48">
          <cell r="B48">
            <v>3072067</v>
          </cell>
          <cell r="L48">
            <v>5978</v>
          </cell>
          <cell r="P48">
            <v>7840</v>
          </cell>
        </row>
        <row r="49">
          <cell r="B49">
            <v>3072179</v>
          </cell>
          <cell r="L49">
            <v>3812</v>
          </cell>
          <cell r="P49">
            <v>6380</v>
          </cell>
        </row>
        <row r="50">
          <cell r="B50">
            <v>3072166</v>
          </cell>
          <cell r="L50">
            <v>0</v>
          </cell>
          <cell r="P50">
            <v>8120</v>
          </cell>
        </row>
        <row r="51">
          <cell r="B51">
            <v>3073510</v>
          </cell>
          <cell r="L51">
            <v>6881</v>
          </cell>
          <cell r="P51">
            <v>8280</v>
          </cell>
        </row>
        <row r="52">
          <cell r="B52">
            <v>3072150</v>
          </cell>
          <cell r="L52">
            <v>9888</v>
          </cell>
          <cell r="P52">
            <v>8320</v>
          </cell>
        </row>
        <row r="53">
          <cell r="B53">
            <v>3072173</v>
          </cell>
          <cell r="L53">
            <v>0</v>
          </cell>
          <cell r="P53">
            <v>12160</v>
          </cell>
        </row>
        <row r="54">
          <cell r="B54">
            <v>3072174</v>
          </cell>
          <cell r="L54">
            <v>2684</v>
          </cell>
          <cell r="P54">
            <v>12460</v>
          </cell>
        </row>
        <row r="55">
          <cell r="B55">
            <v>3073500</v>
          </cell>
          <cell r="L55">
            <v>0</v>
          </cell>
          <cell r="P55">
            <v>8040</v>
          </cell>
        </row>
        <row r="56">
          <cell r="B56">
            <v>3072175</v>
          </cell>
          <cell r="L56">
            <v>4985</v>
          </cell>
          <cell r="P56">
            <v>8900</v>
          </cell>
        </row>
        <row r="57">
          <cell r="B57">
            <v>3072125</v>
          </cell>
          <cell r="L57">
            <v>3750</v>
          </cell>
          <cell r="P57">
            <v>11400</v>
          </cell>
        </row>
        <row r="58">
          <cell r="B58">
            <v>3077014</v>
          </cell>
          <cell r="L58">
            <v>6273</v>
          </cell>
          <cell r="P58">
            <v>5940</v>
          </cell>
        </row>
        <row r="59">
          <cell r="B59">
            <v>3073506</v>
          </cell>
          <cell r="L59">
            <v>943</v>
          </cell>
          <cell r="P59">
            <v>10260</v>
          </cell>
        </row>
        <row r="60">
          <cell r="B60">
            <v>3073507</v>
          </cell>
          <cell r="L60">
            <v>3344</v>
          </cell>
          <cell r="P60">
            <v>12180</v>
          </cell>
        </row>
        <row r="61">
          <cell r="B61">
            <v>3072059</v>
          </cell>
          <cell r="L61">
            <v>16783</v>
          </cell>
          <cell r="P61">
            <v>9200</v>
          </cell>
        </row>
        <row r="62">
          <cell r="B62">
            <v>3072177</v>
          </cell>
          <cell r="L62">
            <v>0</v>
          </cell>
          <cell r="P62">
            <v>7380</v>
          </cell>
        </row>
        <row r="63">
          <cell r="B63">
            <v>3072172</v>
          </cell>
          <cell r="L63">
            <v>5400</v>
          </cell>
          <cell r="P63">
            <v>10920</v>
          </cell>
        </row>
        <row r="64">
          <cell r="B64">
            <v>3072058</v>
          </cell>
          <cell r="L64">
            <v>0</v>
          </cell>
          <cell r="P64">
            <v>7920</v>
          </cell>
        </row>
        <row r="65">
          <cell r="B65">
            <v>3072186</v>
          </cell>
          <cell r="L65">
            <v>0</v>
          </cell>
          <cell r="P65">
            <v>8300</v>
          </cell>
        </row>
        <row r="66">
          <cell r="B66">
            <v>3073504</v>
          </cell>
          <cell r="L66">
            <v>5257</v>
          </cell>
          <cell r="P66">
            <v>7620</v>
          </cell>
        </row>
        <row r="67">
          <cell r="B67">
            <v>3073503</v>
          </cell>
          <cell r="L67">
            <v>0</v>
          </cell>
          <cell r="P67">
            <v>8380</v>
          </cell>
        </row>
        <row r="68">
          <cell r="B68">
            <v>3072115</v>
          </cell>
          <cell r="L68">
            <v>12163</v>
          </cell>
          <cell r="P68">
            <v>8360</v>
          </cell>
        </row>
        <row r="69">
          <cell r="B69">
            <v>3072171</v>
          </cell>
          <cell r="L69">
            <v>28893</v>
          </cell>
          <cell r="P69">
            <v>16380</v>
          </cell>
        </row>
        <row r="70">
          <cell r="B70">
            <v>3072163</v>
          </cell>
          <cell r="L70">
            <v>8798</v>
          </cell>
          <cell r="P70">
            <v>8700</v>
          </cell>
        </row>
        <row r="71">
          <cell r="B71">
            <v>3075201</v>
          </cell>
          <cell r="L71">
            <v>167</v>
          </cell>
          <cell r="P71">
            <v>3500</v>
          </cell>
        </row>
        <row r="72">
          <cell r="B72">
            <v>3075400</v>
          </cell>
          <cell r="L72">
            <v>9120</v>
          </cell>
          <cell r="P72">
            <v>25800</v>
          </cell>
        </row>
        <row r="73">
          <cell r="B73">
            <v>3074603</v>
          </cell>
          <cell r="L73">
            <v>52890</v>
          </cell>
          <cell r="P73">
            <v>30240</v>
          </cell>
        </row>
        <row r="74">
          <cell r="B74">
            <v>3075402</v>
          </cell>
          <cell r="L74">
            <v>0</v>
          </cell>
          <cell r="P74">
            <v>21500</v>
          </cell>
        </row>
        <row r="75">
          <cell r="B75">
            <v>3075401</v>
          </cell>
          <cell r="L75">
            <v>26499</v>
          </cell>
          <cell r="P75">
            <v>26340</v>
          </cell>
        </row>
        <row r="76">
          <cell r="B76">
            <v>3075404</v>
          </cell>
          <cell r="L76">
            <v>10204</v>
          </cell>
          <cell r="P76">
            <v>12060</v>
          </cell>
        </row>
        <row r="77">
          <cell r="B77">
            <v>3073513</v>
          </cell>
          <cell r="L77">
            <v>11881</v>
          </cell>
          <cell r="P77">
            <v>16740</v>
          </cell>
        </row>
        <row r="78">
          <cell r="B78">
            <v>3073512</v>
          </cell>
          <cell r="L78">
            <v>0</v>
          </cell>
          <cell r="P78">
            <v>8100</v>
          </cell>
        </row>
        <row r="79">
          <cell r="B79">
            <v>3072000</v>
          </cell>
          <cell r="L79">
            <v>0</v>
          </cell>
          <cell r="P79">
            <v>8860</v>
          </cell>
        </row>
      </sheetData>
      <sheetData sheetId="9">
        <row r="3">
          <cell r="Q3" t="str">
            <v>Total</v>
          </cell>
        </row>
        <row r="5">
          <cell r="Q5">
            <v>178670923.65802175</v>
          </cell>
        </row>
        <row r="6">
          <cell r="B6">
            <v>3072161</v>
          </cell>
          <cell r="Q6">
            <v>1209231.0645397631</v>
          </cell>
        </row>
        <row r="7">
          <cell r="B7">
            <v>3072083</v>
          </cell>
          <cell r="Q7">
            <v>1828880.5412612264</v>
          </cell>
        </row>
        <row r="8">
          <cell r="B8">
            <v>3077005</v>
          </cell>
          <cell r="Q8">
            <v>0</v>
          </cell>
        </row>
        <row r="9">
          <cell r="B9">
            <v>3072006</v>
          </cell>
          <cell r="Q9">
            <v>1054227.6389942197</v>
          </cell>
        </row>
        <row r="10">
          <cell r="B10">
            <v>3072005</v>
          </cell>
          <cell r="Q10">
            <v>1383595.8546980545</v>
          </cell>
        </row>
        <row r="11">
          <cell r="B11">
            <v>3072162</v>
          </cell>
          <cell r="Q11">
            <v>1924038.9464622752</v>
          </cell>
        </row>
        <row r="12">
          <cell r="B12">
            <v>3077007</v>
          </cell>
          <cell r="Q12">
            <v>0</v>
          </cell>
        </row>
        <row r="13">
          <cell r="B13">
            <v>3072088</v>
          </cell>
          <cell r="Q13">
            <v>1878361.0589150991</v>
          </cell>
        </row>
        <row r="14">
          <cell r="B14">
            <v>3072164</v>
          </cell>
          <cell r="Q14">
            <v>2069037.7222786199</v>
          </cell>
        </row>
        <row r="15">
          <cell r="B15">
            <v>3072165</v>
          </cell>
          <cell r="Q15">
            <v>2279506.8786902726</v>
          </cell>
        </row>
        <row r="16">
          <cell r="B16">
            <v>3072092</v>
          </cell>
          <cell r="Q16">
            <v>1815555.8572742196</v>
          </cell>
        </row>
        <row r="17">
          <cell r="B17">
            <v>3072094</v>
          </cell>
          <cell r="Q17">
            <v>1880826.9590370834</v>
          </cell>
        </row>
        <row r="18">
          <cell r="B18">
            <v>3072022</v>
          </cell>
          <cell r="Q18">
            <v>1327139.3289196971</v>
          </cell>
        </row>
        <row r="19">
          <cell r="B19">
            <v>3074036</v>
          </cell>
          <cell r="Q19">
            <v>6771493.8313714266</v>
          </cell>
        </row>
        <row r="20">
          <cell r="B20">
            <v>3072180</v>
          </cell>
          <cell r="Q20">
            <v>3206845.8248148891</v>
          </cell>
        </row>
        <row r="21">
          <cell r="B21">
            <v>3072167</v>
          </cell>
          <cell r="Q21">
            <v>3291283.9591845158</v>
          </cell>
        </row>
        <row r="22">
          <cell r="B22">
            <v>3072168</v>
          </cell>
          <cell r="Q22">
            <v>4292925.4707427695</v>
          </cell>
        </row>
        <row r="23">
          <cell r="B23">
            <v>3072187</v>
          </cell>
          <cell r="Q23">
            <v>3315421.2496412871</v>
          </cell>
        </row>
        <row r="24">
          <cell r="B24">
            <v>3072169</v>
          </cell>
          <cell r="Q24">
            <v>2702595.051450788</v>
          </cell>
        </row>
        <row r="25">
          <cell r="B25">
            <v>3072170</v>
          </cell>
          <cell r="Q25">
            <v>1988856.3760673145</v>
          </cell>
        </row>
        <row r="26">
          <cell r="B26">
            <v>3072151</v>
          </cell>
          <cell r="Q26">
            <v>2514422.2864321359</v>
          </cell>
        </row>
        <row r="27">
          <cell r="B27">
            <v>3077012</v>
          </cell>
          <cell r="Q27">
            <v>0</v>
          </cell>
        </row>
        <row r="28">
          <cell r="B28">
            <v>3072153</v>
          </cell>
          <cell r="Q28">
            <v>1939918.6663325736</v>
          </cell>
        </row>
        <row r="29">
          <cell r="B29">
            <v>3077010</v>
          </cell>
          <cell r="Q29">
            <v>0</v>
          </cell>
        </row>
        <row r="30">
          <cell r="B30">
            <v>3072076</v>
          </cell>
          <cell r="Q30">
            <v>1890311.1557459242</v>
          </cell>
        </row>
        <row r="31">
          <cell r="B31">
            <v>3072182</v>
          </cell>
          <cell r="Q31">
            <v>2628120.8851839779</v>
          </cell>
        </row>
        <row r="32">
          <cell r="B32">
            <v>3072046</v>
          </cell>
          <cell r="Q32">
            <v>2570496.9858768228</v>
          </cell>
        </row>
        <row r="33">
          <cell r="B33">
            <v>3072033</v>
          </cell>
          <cell r="Q33">
            <v>1751217.1975833352</v>
          </cell>
        </row>
        <row r="34">
          <cell r="B34">
            <v>3072176</v>
          </cell>
          <cell r="Q34">
            <v>1977525.7867899528</v>
          </cell>
        </row>
        <row r="35">
          <cell r="B35">
            <v>3073511</v>
          </cell>
          <cell r="Q35">
            <v>1171844.4921816248</v>
          </cell>
        </row>
        <row r="36">
          <cell r="B36">
            <v>3072121</v>
          </cell>
          <cell r="Q36">
            <v>3041311.0787719451</v>
          </cell>
        </row>
        <row r="37">
          <cell r="B37">
            <v>3072154</v>
          </cell>
          <cell r="Q37">
            <v>1745833.7812392525</v>
          </cell>
        </row>
        <row r="38">
          <cell r="B38">
            <v>3077013</v>
          </cell>
          <cell r="Q38">
            <v>0</v>
          </cell>
        </row>
        <row r="39">
          <cell r="B39">
            <v>3073505</v>
          </cell>
          <cell r="Q39">
            <v>1027929.4337969549</v>
          </cell>
        </row>
        <row r="40">
          <cell r="B40">
            <v>3073508</v>
          </cell>
          <cell r="Q40">
            <v>2476268.9313750495</v>
          </cell>
        </row>
        <row r="41">
          <cell r="B41">
            <v>3073509</v>
          </cell>
          <cell r="Q41">
            <v>1916861.4686052392</v>
          </cell>
        </row>
        <row r="42">
          <cell r="B42">
            <v>3072181</v>
          </cell>
          <cell r="Q42">
            <v>1871676.8105028754</v>
          </cell>
        </row>
        <row r="43">
          <cell r="B43">
            <v>3072183</v>
          </cell>
          <cell r="Q43">
            <v>1978991.7289723095</v>
          </cell>
        </row>
        <row r="44">
          <cell r="B44">
            <v>3072178</v>
          </cell>
          <cell r="Q44">
            <v>1112611.007951542</v>
          </cell>
        </row>
        <row r="45">
          <cell r="B45">
            <v>3074020</v>
          </cell>
          <cell r="Q45">
            <v>7747821.3563635461</v>
          </cell>
        </row>
        <row r="46">
          <cell r="B46">
            <v>3072071</v>
          </cell>
          <cell r="Q46">
            <v>2935728.041177541</v>
          </cell>
        </row>
        <row r="47">
          <cell r="B47">
            <v>3072067</v>
          </cell>
          <cell r="Q47">
            <v>1960368.2843335634</v>
          </cell>
        </row>
        <row r="48">
          <cell r="B48">
            <v>3072179</v>
          </cell>
          <cell r="Q48">
            <v>1653839.9622981867</v>
          </cell>
        </row>
        <row r="49">
          <cell r="B49">
            <v>3072166</v>
          </cell>
          <cell r="Q49">
            <v>1934725.5292618657</v>
          </cell>
        </row>
        <row r="50">
          <cell r="B50">
            <v>3073510</v>
          </cell>
          <cell r="Q50">
            <v>1796072.0658781752</v>
          </cell>
        </row>
        <row r="51">
          <cell r="B51">
            <v>3072150</v>
          </cell>
          <cell r="Q51">
            <v>1967577.9178964384</v>
          </cell>
        </row>
        <row r="52">
          <cell r="B52">
            <v>3072173</v>
          </cell>
          <cell r="Q52">
            <v>2829859.6328692855</v>
          </cell>
        </row>
        <row r="53">
          <cell r="B53">
            <v>3072174</v>
          </cell>
          <cell r="Q53">
            <v>2488849.851951302</v>
          </cell>
        </row>
        <row r="54">
          <cell r="B54">
            <v>3073500</v>
          </cell>
          <cell r="Q54">
            <v>1637006.014282227</v>
          </cell>
        </row>
        <row r="55">
          <cell r="B55">
            <v>3072175</v>
          </cell>
          <cell r="Q55">
            <v>1928905.5569180022</v>
          </cell>
        </row>
        <row r="56">
          <cell r="B56">
            <v>3072125</v>
          </cell>
          <cell r="Q56">
            <v>2638118.1403855449</v>
          </cell>
        </row>
        <row r="57">
          <cell r="B57">
            <v>3077014</v>
          </cell>
          <cell r="Q57">
            <v>0</v>
          </cell>
        </row>
        <row r="58">
          <cell r="B58">
            <v>3073506</v>
          </cell>
          <cell r="Q58">
            <v>2105441.1427034815</v>
          </cell>
        </row>
        <row r="59">
          <cell r="B59">
            <v>3073507</v>
          </cell>
          <cell r="Q59">
            <v>2522963.6413227548</v>
          </cell>
        </row>
        <row r="60">
          <cell r="B60">
            <v>3072059</v>
          </cell>
          <cell r="Q60">
            <v>2030189.007472734</v>
          </cell>
        </row>
        <row r="61">
          <cell r="B61">
            <v>3072177</v>
          </cell>
          <cell r="Q61">
            <v>1733608.380725401</v>
          </cell>
        </row>
        <row r="62">
          <cell r="B62">
            <v>3072172</v>
          </cell>
          <cell r="Q62">
            <v>2782576.420982074</v>
          </cell>
        </row>
        <row r="63">
          <cell r="B63">
            <v>3072058</v>
          </cell>
          <cell r="Q63">
            <v>2115155.8264014013</v>
          </cell>
        </row>
        <row r="64">
          <cell r="B64">
            <v>3072186</v>
          </cell>
          <cell r="Q64">
            <v>1952306.1844942851</v>
          </cell>
        </row>
        <row r="65">
          <cell r="B65">
            <v>3073504</v>
          </cell>
          <cell r="Q65">
            <v>1668265.148414491</v>
          </cell>
        </row>
        <row r="66">
          <cell r="B66">
            <v>3073503</v>
          </cell>
          <cell r="Q66">
            <v>1825299.4684335811</v>
          </cell>
        </row>
        <row r="67">
          <cell r="B67">
            <v>3072115</v>
          </cell>
          <cell r="Q67">
            <v>1959662.0106047103</v>
          </cell>
        </row>
        <row r="68">
          <cell r="B68">
            <v>3072171</v>
          </cell>
          <cell r="Q68">
            <v>3578526.9081421574</v>
          </cell>
        </row>
        <row r="69">
          <cell r="B69">
            <v>3072163</v>
          </cell>
          <cell r="Q69">
            <v>2113692.3180502099</v>
          </cell>
        </row>
        <row r="70">
          <cell r="B70">
            <v>3075201</v>
          </cell>
          <cell r="Q70">
            <v>911067.15603568044</v>
          </cell>
        </row>
        <row r="71">
          <cell r="B71">
            <v>3075400</v>
          </cell>
          <cell r="Q71">
            <v>8332689.2236792427</v>
          </cell>
        </row>
        <row r="72">
          <cell r="B72">
            <v>3074603</v>
          </cell>
          <cell r="Q72">
            <v>8672721.7778204251</v>
          </cell>
        </row>
        <row r="73">
          <cell r="B73">
            <v>3075402</v>
          </cell>
          <cell r="Q73">
            <v>6910435.1534738168</v>
          </cell>
        </row>
        <row r="74">
          <cell r="B74">
            <v>3075401</v>
          </cell>
          <cell r="Q74">
            <v>8670617.8927787878</v>
          </cell>
        </row>
        <row r="75">
          <cell r="B75">
            <v>3075404</v>
          </cell>
          <cell r="Q75">
            <v>4029665.3819950386</v>
          </cell>
        </row>
        <row r="76">
          <cell r="B76">
            <v>3073513</v>
          </cell>
          <cell r="Q76">
            <v>3534300.775609253</v>
          </cell>
        </row>
        <row r="77">
          <cell r="B77">
            <v>3073512</v>
          </cell>
          <cell r="Q77">
            <v>1908836.587042107</v>
          </cell>
        </row>
        <row r="78">
          <cell r="B78">
            <v>3072000</v>
          </cell>
          <cell r="Q78">
            <v>1958865.586539391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a_LA_&amp;_VA_-_DFC_Sch"/>
      <sheetName val="Sheet2"/>
    </sheetNames>
    <sheetDataSet>
      <sheetData sheetId="0"/>
      <sheetData sheetId="1">
        <row r="67">
          <cell r="D67">
            <v>703352.99999999988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uk/government/publications/16-to-19-funding-allocations-supporting-documents-for-2020-to-2021/16-to-19-school-and-academy-sixth-form-revenue-funding-allocation-guide-2020-to-2021" TargetMode="External"/><Relationship Id="rId1" Type="http://schemas.openxmlformats.org/officeDocument/2006/relationships/hyperlink" Target="https://www.gov.uk/government/publications/pupil-premium/pupil-premiu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61"/>
  <sheetViews>
    <sheetView showGridLines="0" tabSelected="1" zoomScaleNormal="100" workbookViewId="0">
      <selection activeCell="B3" sqref="B3"/>
    </sheetView>
  </sheetViews>
  <sheetFormatPr defaultColWidth="9" defaultRowHeight="12.75" x14ac:dyDescent="0.2"/>
  <cols>
    <col min="1" max="1" width="1.7109375" style="15" customWidth="1"/>
    <col min="2" max="2" width="57.140625" style="15" customWidth="1"/>
    <col min="3" max="3" width="6.28515625" style="18" customWidth="1"/>
    <col min="4" max="4" width="8.140625" style="18" bestFit="1" customWidth="1"/>
    <col min="5" max="5" width="14.7109375" style="18" customWidth="1"/>
    <col min="6" max="6" width="14.5703125" style="15" customWidth="1"/>
    <col min="7" max="7" width="13.7109375" style="15" customWidth="1"/>
    <col min="8" max="8" width="1.7109375" style="15" customWidth="1"/>
    <col min="9" max="20" width="10.140625" style="15" customWidth="1"/>
    <col min="21" max="21" width="6" style="109" customWidth="1"/>
    <col min="22" max="16384" width="9" style="15"/>
  </cols>
  <sheetData>
    <row r="2" spans="1:21" ht="23.25" x14ac:dyDescent="0.35">
      <c r="B2" s="16" t="s">
        <v>296</v>
      </c>
      <c r="C2" s="16"/>
      <c r="D2" s="16"/>
      <c r="E2" s="16"/>
      <c r="F2" s="16"/>
      <c r="G2" s="16"/>
      <c r="H2" s="16"/>
    </row>
    <row r="5" spans="1:21" ht="15" x14ac:dyDescent="0.25">
      <c r="A5" s="17"/>
      <c r="B5" s="1"/>
      <c r="C5" s="169"/>
      <c r="F5" s="139" t="s">
        <v>107</v>
      </c>
      <c r="G5" s="19" t="e">
        <f>VLOOKUP(B5,'All Schools'!A:C,3,FALSE)</f>
        <v>#N/A</v>
      </c>
    </row>
    <row r="6" spans="1:21" ht="14.25" x14ac:dyDescent="0.2">
      <c r="A6" s="17"/>
      <c r="B6" s="20"/>
    </row>
    <row r="8" spans="1:21" ht="38.25" x14ac:dyDescent="0.2">
      <c r="B8" s="140"/>
      <c r="C8" s="152" t="s">
        <v>104</v>
      </c>
      <c r="D8" s="76" t="s">
        <v>131</v>
      </c>
      <c r="E8" s="101" t="s">
        <v>132</v>
      </c>
      <c r="F8" s="101" t="s">
        <v>234</v>
      </c>
      <c r="G8" s="158" t="s">
        <v>235</v>
      </c>
      <c r="H8" s="23"/>
      <c r="I8" s="136">
        <v>43922</v>
      </c>
      <c r="J8" s="137">
        <v>43952</v>
      </c>
      <c r="K8" s="137">
        <v>43983</v>
      </c>
      <c r="L8" s="137">
        <v>44013</v>
      </c>
      <c r="M8" s="137">
        <v>44044</v>
      </c>
      <c r="N8" s="137">
        <v>44075</v>
      </c>
      <c r="O8" s="137">
        <v>44105</v>
      </c>
      <c r="P8" s="137">
        <v>44136</v>
      </c>
      <c r="Q8" s="137">
        <v>44166</v>
      </c>
      <c r="R8" s="137">
        <v>44197</v>
      </c>
      <c r="S8" s="137">
        <v>44228</v>
      </c>
      <c r="T8" s="138">
        <v>44256</v>
      </c>
      <c r="U8" s="110"/>
    </row>
    <row r="9" spans="1:21" x14ac:dyDescent="0.2">
      <c r="B9" s="141" t="s">
        <v>147</v>
      </c>
      <c r="C9" s="153" t="s">
        <v>2</v>
      </c>
      <c r="D9" s="73">
        <v>8001</v>
      </c>
      <c r="E9" s="102" t="s">
        <v>133</v>
      </c>
      <c r="F9" s="98">
        <f>IF(ISNA(VLOOKUP($G$5,'All Schools'!$C:$AG,'All Schools'!E$8,FALSE)),0,VLOOKUP($G$5,'All Schools'!$C:$AG,'All Schools'!H$8,FALSE))</f>
        <v>0</v>
      </c>
      <c r="G9" s="94"/>
      <c r="H9" s="25"/>
      <c r="I9" s="24">
        <f t="shared" ref="I9:T24" si="0">ROUND(($F9/12),0)</f>
        <v>0</v>
      </c>
      <c r="J9" s="85">
        <f t="shared" si="0"/>
        <v>0</v>
      </c>
      <c r="K9" s="85">
        <f t="shared" si="0"/>
        <v>0</v>
      </c>
      <c r="L9" s="85">
        <f t="shared" si="0"/>
        <v>0</v>
      </c>
      <c r="M9" s="85">
        <f t="shared" si="0"/>
        <v>0</v>
      </c>
      <c r="N9" s="85">
        <f t="shared" si="0"/>
        <v>0</v>
      </c>
      <c r="O9" s="85">
        <f t="shared" si="0"/>
        <v>0</v>
      </c>
      <c r="P9" s="85">
        <f t="shared" si="0"/>
        <v>0</v>
      </c>
      <c r="Q9" s="85">
        <f t="shared" si="0"/>
        <v>0</v>
      </c>
      <c r="R9" s="85">
        <f t="shared" si="0"/>
        <v>0</v>
      </c>
      <c r="S9" s="85">
        <f t="shared" si="0"/>
        <v>0</v>
      </c>
      <c r="T9" s="78">
        <f>(F9+G9)-SUM(I9:S9)</f>
        <v>0</v>
      </c>
      <c r="U9" s="110"/>
    </row>
    <row r="10" spans="1:21" x14ac:dyDescent="0.2">
      <c r="B10" s="141"/>
      <c r="C10" s="153"/>
      <c r="D10" s="73"/>
      <c r="E10" s="102"/>
      <c r="F10" s="98"/>
      <c r="G10" s="98"/>
      <c r="H10" s="25"/>
      <c r="I10" s="24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78"/>
      <c r="U10" s="110"/>
    </row>
    <row r="11" spans="1:21" x14ac:dyDescent="0.2">
      <c r="B11" s="262" t="s">
        <v>334</v>
      </c>
      <c r="C11" s="153"/>
      <c r="D11" s="73"/>
      <c r="E11" s="102"/>
      <c r="F11" s="98"/>
      <c r="G11" s="98"/>
      <c r="H11" s="25"/>
      <c r="I11" s="24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78"/>
      <c r="U11" s="110"/>
    </row>
    <row r="12" spans="1:21" x14ac:dyDescent="0.2">
      <c r="B12" s="142" t="s">
        <v>341</v>
      </c>
      <c r="C12" s="156" t="s">
        <v>2</v>
      </c>
      <c r="D12" s="74">
        <v>8001</v>
      </c>
      <c r="E12" s="103" t="s">
        <v>129</v>
      </c>
      <c r="F12" s="99"/>
      <c r="G12" s="96">
        <f>IF(ISNA(VLOOKUP($G$5,'All Schools'!$C:$AG,'All Schools'!I$8,FALSE)),0,VLOOKUP($G$5,'All Schools'!$C:$AG,'All Schools'!I$8,FALSE))</f>
        <v>0</v>
      </c>
      <c r="I12" s="24">
        <f>G12</f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110"/>
    </row>
    <row r="13" spans="1:21" x14ac:dyDescent="0.2">
      <c r="B13" s="142" t="s">
        <v>332</v>
      </c>
      <c r="C13" s="156" t="s">
        <v>100</v>
      </c>
      <c r="D13" s="74">
        <v>8012</v>
      </c>
      <c r="E13" s="103" t="s">
        <v>133</v>
      </c>
      <c r="F13" s="99"/>
      <c r="G13" s="97">
        <f>IF(ISNA(VLOOKUP($G$5,'All Schools'!$C:$AG,'All Schools'!L$8,FALSE)),0,VLOOKUP($G$5,'All Schools'!$C:$AG,'All Schools'!L$8,FALSE))</f>
        <v>0</v>
      </c>
      <c r="I13" s="24">
        <f>ROUND(($F13/12),0)</f>
        <v>0</v>
      </c>
      <c r="J13" s="85">
        <f t="shared" si="0"/>
        <v>0</v>
      </c>
      <c r="K13" s="85">
        <f t="shared" si="0"/>
        <v>0</v>
      </c>
      <c r="L13" s="85">
        <f t="shared" si="0"/>
        <v>0</v>
      </c>
      <c r="M13" s="85">
        <f t="shared" si="0"/>
        <v>0</v>
      </c>
      <c r="N13" s="85">
        <f t="shared" si="0"/>
        <v>0</v>
      </c>
      <c r="O13" s="85">
        <f t="shared" si="0"/>
        <v>0</v>
      </c>
      <c r="P13" s="85">
        <f t="shared" si="0"/>
        <v>0</v>
      </c>
      <c r="Q13" s="85">
        <f t="shared" si="0"/>
        <v>0</v>
      </c>
      <c r="R13" s="85">
        <f t="shared" si="0"/>
        <v>0</v>
      </c>
      <c r="S13" s="85">
        <f t="shared" si="0"/>
        <v>0</v>
      </c>
      <c r="T13" s="78">
        <f t="shared" si="0"/>
        <v>0</v>
      </c>
      <c r="U13" s="110"/>
    </row>
    <row r="14" spans="1:21" ht="36" customHeight="1" x14ac:dyDescent="0.2">
      <c r="B14" s="142" t="s">
        <v>119</v>
      </c>
      <c r="C14" s="156" t="s">
        <v>100</v>
      </c>
      <c r="D14" s="74">
        <v>8012</v>
      </c>
      <c r="E14" s="104" t="s">
        <v>134</v>
      </c>
      <c r="F14" s="99"/>
      <c r="G14" s="97">
        <f>IF(ISNA(VLOOKUP($G$5,'All Schools'!$C:$AG,'All Schools'!M$8,FALSE)),0,VLOOKUP($G$5,'All Schools'!$C:$AG,'All Schools'!M$8,FALSE))</f>
        <v>0</v>
      </c>
      <c r="I14" s="24">
        <v>0</v>
      </c>
      <c r="J14" s="85">
        <f>ROUND(($F14/12*2),0)</f>
        <v>0</v>
      </c>
      <c r="K14" s="85">
        <f t="shared" si="0"/>
        <v>0</v>
      </c>
      <c r="L14" s="85">
        <f t="shared" si="0"/>
        <v>0</v>
      </c>
      <c r="M14" s="85">
        <f t="shared" si="0"/>
        <v>0</v>
      </c>
      <c r="N14" s="85">
        <f t="shared" si="0"/>
        <v>0</v>
      </c>
      <c r="O14" s="85">
        <f t="shared" si="0"/>
        <v>0</v>
      </c>
      <c r="P14" s="85">
        <f t="shared" si="0"/>
        <v>0</v>
      </c>
      <c r="Q14" s="85">
        <f t="shared" si="0"/>
        <v>0</v>
      </c>
      <c r="R14" s="85">
        <f t="shared" si="0"/>
        <v>0</v>
      </c>
      <c r="S14" s="85">
        <f t="shared" si="0"/>
        <v>0</v>
      </c>
      <c r="T14" s="78">
        <f t="shared" si="0"/>
        <v>0</v>
      </c>
      <c r="U14" s="110"/>
    </row>
    <row r="15" spans="1:21" x14ac:dyDescent="0.2">
      <c r="B15" s="142" t="s">
        <v>333</v>
      </c>
      <c r="C15" s="156" t="s">
        <v>100</v>
      </c>
      <c r="D15" s="74">
        <v>8012</v>
      </c>
      <c r="E15" s="103" t="s">
        <v>133</v>
      </c>
      <c r="F15" s="99"/>
      <c r="G15" s="97">
        <f>IF(ISNA(VLOOKUP($G$5,'All Schools'!$C:$AG,'All Schools'!N$8,FALSE)),0,VLOOKUP($G$5,'All Schools'!$C:$AG,'All Schools'!N$8,FALSE))</f>
        <v>0</v>
      </c>
      <c r="I15" s="24">
        <f t="shared" si="0"/>
        <v>0</v>
      </c>
      <c r="J15" s="85">
        <f t="shared" si="0"/>
        <v>0</v>
      </c>
      <c r="K15" s="85">
        <f t="shared" si="0"/>
        <v>0</v>
      </c>
      <c r="L15" s="85">
        <f t="shared" si="0"/>
        <v>0</v>
      </c>
      <c r="M15" s="85">
        <f t="shared" si="0"/>
        <v>0</v>
      </c>
      <c r="N15" s="85">
        <f t="shared" si="0"/>
        <v>0</v>
      </c>
      <c r="O15" s="85">
        <f t="shared" si="0"/>
        <v>0</v>
      </c>
      <c r="P15" s="85">
        <f t="shared" si="0"/>
        <v>0</v>
      </c>
      <c r="Q15" s="85">
        <f t="shared" si="0"/>
        <v>0</v>
      </c>
      <c r="R15" s="85">
        <f t="shared" si="0"/>
        <v>0</v>
      </c>
      <c r="S15" s="85">
        <f t="shared" si="0"/>
        <v>0</v>
      </c>
      <c r="T15" s="78">
        <f t="shared" si="0"/>
        <v>0</v>
      </c>
      <c r="U15" s="110"/>
    </row>
    <row r="16" spans="1:21" x14ac:dyDescent="0.2">
      <c r="B16" s="142" t="s">
        <v>120</v>
      </c>
      <c r="C16" s="156" t="s">
        <v>100</v>
      </c>
      <c r="D16" s="74">
        <v>8012</v>
      </c>
      <c r="E16" s="103" t="s">
        <v>130</v>
      </c>
      <c r="F16" s="99"/>
      <c r="G16" s="97">
        <f>IF(ISNA(VLOOKUP($G$5,'All Schools'!$C:$AG,'All Schools'!O$8,FALSE)),0,VLOOKUP($G$5,'All Schools'!$C:$AG,'All Schools'!O$8,FALSE))</f>
        <v>0</v>
      </c>
      <c r="I16" s="24" t="s">
        <v>331</v>
      </c>
      <c r="J16" s="24" t="s">
        <v>331</v>
      </c>
      <c r="K16" s="24" t="s">
        <v>331</v>
      </c>
      <c r="L16" s="24" t="s">
        <v>331</v>
      </c>
      <c r="M16" s="24" t="s">
        <v>331</v>
      </c>
      <c r="N16" s="24" t="s">
        <v>331</v>
      </c>
      <c r="O16" s="24" t="s">
        <v>331</v>
      </c>
      <c r="P16" s="24" t="s">
        <v>331</v>
      </c>
      <c r="Q16" s="24" t="s">
        <v>331</v>
      </c>
      <c r="R16" s="24" t="s">
        <v>331</v>
      </c>
      <c r="S16" s="24" t="s">
        <v>331</v>
      </c>
      <c r="T16" s="24" t="s">
        <v>331</v>
      </c>
      <c r="U16" s="111"/>
    </row>
    <row r="17" spans="2:21" ht="23.65" customHeight="1" x14ac:dyDescent="0.2">
      <c r="B17" s="142" t="s">
        <v>121</v>
      </c>
      <c r="C17" s="156" t="s">
        <v>2</v>
      </c>
      <c r="D17" s="74">
        <v>8011</v>
      </c>
      <c r="E17" s="104" t="s">
        <v>135</v>
      </c>
      <c r="F17" s="99"/>
      <c r="G17" s="97">
        <f>IF(ISNA(VLOOKUP($G$5,'All Schools'!$C:$AG,'All Schools'!P$8,FALSE)),0,VLOOKUP($G$5,'All Schools'!$C:$AG,'All Schools'!P$8,FALSE))</f>
        <v>0</v>
      </c>
      <c r="I17" s="24" t="s">
        <v>331</v>
      </c>
      <c r="J17" s="24" t="s">
        <v>331</v>
      </c>
      <c r="K17" s="24" t="s">
        <v>331</v>
      </c>
      <c r="L17" s="24" t="s">
        <v>331</v>
      </c>
      <c r="M17" s="24" t="s">
        <v>331</v>
      </c>
      <c r="N17" s="24" t="s">
        <v>331</v>
      </c>
      <c r="O17" s="24" t="s">
        <v>331</v>
      </c>
      <c r="P17" s="24" t="s">
        <v>331</v>
      </c>
      <c r="Q17" s="24" t="s">
        <v>331</v>
      </c>
      <c r="R17" s="24" t="s">
        <v>331</v>
      </c>
      <c r="S17" s="24" t="s">
        <v>331</v>
      </c>
      <c r="T17" s="24" t="s">
        <v>331</v>
      </c>
      <c r="U17" s="111"/>
    </row>
    <row r="18" spans="2:21" x14ac:dyDescent="0.2">
      <c r="B18" s="142" t="s">
        <v>122</v>
      </c>
      <c r="C18" s="156" t="s">
        <v>2</v>
      </c>
      <c r="D18" s="74">
        <v>8001</v>
      </c>
      <c r="E18" s="103" t="s">
        <v>136</v>
      </c>
      <c r="F18" s="99"/>
      <c r="G18" s="97">
        <f>IF(ISNA(VLOOKUP($G$5,'All Schools'!$C:$AG,'All Schools'!P$8,FALSE)),0,VLOOKUP($G$5,'All Schools'!$C:$AG,'All Schools'!Q$8,FALSE))</f>
        <v>0</v>
      </c>
      <c r="I18" s="24" t="s">
        <v>331</v>
      </c>
      <c r="J18" s="24" t="s">
        <v>331</v>
      </c>
      <c r="K18" s="24" t="s">
        <v>331</v>
      </c>
      <c r="L18" s="24" t="s">
        <v>331</v>
      </c>
      <c r="M18" s="24" t="s">
        <v>331</v>
      </c>
      <c r="N18" s="24" t="s">
        <v>331</v>
      </c>
      <c r="O18" s="24" t="s">
        <v>331</v>
      </c>
      <c r="P18" s="24" t="s">
        <v>331</v>
      </c>
      <c r="Q18" s="24" t="s">
        <v>331</v>
      </c>
      <c r="R18" s="24" t="s">
        <v>331</v>
      </c>
      <c r="S18" s="24" t="s">
        <v>331</v>
      </c>
      <c r="T18" s="24" t="s">
        <v>331</v>
      </c>
      <c r="U18" s="111"/>
    </row>
    <row r="19" spans="2:21" x14ac:dyDescent="0.2">
      <c r="B19" s="142" t="s">
        <v>146</v>
      </c>
      <c r="C19" s="153" t="s">
        <v>116</v>
      </c>
      <c r="D19" s="74">
        <v>8016</v>
      </c>
      <c r="E19" s="103"/>
      <c r="F19" s="99"/>
      <c r="G19" s="97">
        <f>IF(ISNA(VLOOKUP($G$5,'All Schools'!$C:$AG,'All Schools'!S$8,FALSE)),0,VLOOKUP($G$5,'All Schools'!$C:$AG,'All Schools'!R$8,FALSE))</f>
        <v>0</v>
      </c>
      <c r="I19" s="24">
        <f>ROUND(($G19/12),0)</f>
        <v>0</v>
      </c>
      <c r="J19" s="24">
        <f t="shared" ref="J19:T20" si="1">ROUND(($G19/12),0)</f>
        <v>0</v>
      </c>
      <c r="K19" s="24">
        <f t="shared" si="1"/>
        <v>0</v>
      </c>
      <c r="L19" s="24">
        <f t="shared" si="1"/>
        <v>0</v>
      </c>
      <c r="M19" s="24">
        <f t="shared" si="1"/>
        <v>0</v>
      </c>
      <c r="N19" s="24">
        <f t="shared" si="1"/>
        <v>0</v>
      </c>
      <c r="O19" s="24">
        <f t="shared" si="1"/>
        <v>0</v>
      </c>
      <c r="P19" s="24">
        <f t="shared" si="1"/>
        <v>0</v>
      </c>
      <c r="Q19" s="24">
        <f t="shared" si="1"/>
        <v>0</v>
      </c>
      <c r="R19" s="24">
        <f t="shared" si="1"/>
        <v>0</v>
      </c>
      <c r="S19" s="24">
        <f t="shared" si="1"/>
        <v>0</v>
      </c>
      <c r="T19" s="24">
        <f t="shared" si="1"/>
        <v>0</v>
      </c>
      <c r="U19" s="111"/>
    </row>
    <row r="20" spans="2:21" x14ac:dyDescent="0.2">
      <c r="B20" s="142" t="s">
        <v>225</v>
      </c>
      <c r="C20" s="153" t="s">
        <v>116</v>
      </c>
      <c r="D20" s="74">
        <v>8017</v>
      </c>
      <c r="E20" s="103"/>
      <c r="F20" s="99"/>
      <c r="G20" s="97">
        <f>IF(ISNA(VLOOKUP($G$5,'All Schools'!$C:$AG,'All Schools'!T$8,FALSE)),0,VLOOKUP($G$5,'All Schools'!$C:$AG,'All Schools'!S$8,FALSE))</f>
        <v>0</v>
      </c>
      <c r="I20" s="24">
        <f>ROUND(($G20/12),0)</f>
        <v>0</v>
      </c>
      <c r="J20" s="24">
        <f t="shared" si="1"/>
        <v>0</v>
      </c>
      <c r="K20" s="24">
        <f t="shared" si="1"/>
        <v>0</v>
      </c>
      <c r="L20" s="24">
        <f t="shared" si="1"/>
        <v>0</v>
      </c>
      <c r="M20" s="24">
        <f t="shared" si="1"/>
        <v>0</v>
      </c>
      <c r="N20" s="24">
        <f t="shared" si="1"/>
        <v>0</v>
      </c>
      <c r="O20" s="24">
        <f t="shared" si="1"/>
        <v>0</v>
      </c>
      <c r="P20" s="24">
        <f t="shared" si="1"/>
        <v>0</v>
      </c>
      <c r="Q20" s="24">
        <f t="shared" si="1"/>
        <v>0</v>
      </c>
      <c r="R20" s="24">
        <f t="shared" si="1"/>
        <v>0</v>
      </c>
      <c r="S20" s="24">
        <f t="shared" si="1"/>
        <v>0</v>
      </c>
      <c r="T20" s="24">
        <f t="shared" si="1"/>
        <v>0</v>
      </c>
      <c r="U20" s="111"/>
    </row>
    <row r="21" spans="2:21" x14ac:dyDescent="0.2">
      <c r="B21" s="142" t="s">
        <v>340</v>
      </c>
      <c r="C21" s="154" t="s">
        <v>102</v>
      </c>
      <c r="D21" s="84">
        <v>8009</v>
      </c>
      <c r="E21" s="103"/>
      <c r="F21" s="99"/>
      <c r="G21" s="97">
        <f>IF(ISNA(VLOOKUP($G$5,'All Schools'!$C:$AG,'All Schools'!W$8,FALSE)),0,VLOOKUP($G$5,'All Schools'!$C:$AG,'All Schools'!T$8,FALSE))</f>
        <v>0</v>
      </c>
      <c r="I21" s="24" t="s">
        <v>331</v>
      </c>
      <c r="J21" s="24" t="s">
        <v>331</v>
      </c>
      <c r="K21" s="24" t="s">
        <v>331</v>
      </c>
      <c r="L21" s="24" t="s">
        <v>331</v>
      </c>
      <c r="M21" s="24" t="s">
        <v>331</v>
      </c>
      <c r="N21" s="24" t="s">
        <v>331</v>
      </c>
      <c r="O21" s="24" t="s">
        <v>331</v>
      </c>
      <c r="P21" s="24" t="s">
        <v>331</v>
      </c>
      <c r="Q21" s="24" t="s">
        <v>331</v>
      </c>
      <c r="R21" s="24" t="s">
        <v>331</v>
      </c>
      <c r="S21" s="24" t="s">
        <v>331</v>
      </c>
      <c r="T21" s="24" t="s">
        <v>331</v>
      </c>
      <c r="U21" s="111"/>
    </row>
    <row r="22" spans="2:21" x14ac:dyDescent="0.2">
      <c r="B22" s="142" t="s">
        <v>222</v>
      </c>
      <c r="C22" s="155" t="s">
        <v>3</v>
      </c>
      <c r="D22" s="84">
        <v>8004</v>
      </c>
      <c r="E22" s="103" t="s">
        <v>133</v>
      </c>
      <c r="F22" s="93">
        <f>IF(ISNA(VLOOKUP($G$5,'All Schools'!$C:$AG,'All Schools'!X$8,FALSE)),0,VLOOKUP($G$5,'All Schools'!$C:$AG,'All Schools'!U$8,FALSE))</f>
        <v>0</v>
      </c>
      <c r="G22" s="95"/>
      <c r="I22" s="24">
        <f t="shared" si="0"/>
        <v>0</v>
      </c>
      <c r="J22" s="85">
        <f t="shared" si="0"/>
        <v>0</v>
      </c>
      <c r="K22" s="85">
        <f t="shared" si="0"/>
        <v>0</v>
      </c>
      <c r="L22" s="85">
        <f t="shared" si="0"/>
        <v>0</v>
      </c>
      <c r="M22" s="85">
        <f t="shared" si="0"/>
        <v>0</v>
      </c>
      <c r="N22" s="85">
        <f t="shared" si="0"/>
        <v>0</v>
      </c>
      <c r="O22" s="85">
        <f t="shared" si="0"/>
        <v>0</v>
      </c>
      <c r="P22" s="85">
        <f t="shared" si="0"/>
        <v>0</v>
      </c>
      <c r="Q22" s="85">
        <f t="shared" si="0"/>
        <v>0</v>
      </c>
      <c r="R22" s="85">
        <f t="shared" si="0"/>
        <v>0</v>
      </c>
      <c r="S22" s="85">
        <f t="shared" si="0"/>
        <v>0</v>
      </c>
      <c r="T22" s="78">
        <f t="shared" ref="T22:T25" si="2">(F22+G22)-SUM(I22:S22)</f>
        <v>0</v>
      </c>
      <c r="U22" s="110"/>
    </row>
    <row r="23" spans="2:21" x14ac:dyDescent="0.2">
      <c r="B23" s="142" t="s">
        <v>223</v>
      </c>
      <c r="C23" s="155" t="s">
        <v>3</v>
      </c>
      <c r="D23" s="84">
        <v>8008</v>
      </c>
      <c r="E23" s="103" t="s">
        <v>133</v>
      </c>
      <c r="F23" s="93">
        <f>IF(ISNA(VLOOKUP($G$5,'All Schools'!$C:$AG,'All Schools'!Z$8,FALSE)),0,VLOOKUP($G$5,'All Schools'!$C:$AG,'All Schools'!V$8,FALSE))</f>
        <v>0</v>
      </c>
      <c r="G23" s="95"/>
      <c r="I23" s="24">
        <f t="shared" si="0"/>
        <v>0</v>
      </c>
      <c r="J23" s="85">
        <f t="shared" si="0"/>
        <v>0</v>
      </c>
      <c r="K23" s="85">
        <f t="shared" si="0"/>
        <v>0</v>
      </c>
      <c r="L23" s="85">
        <f t="shared" si="0"/>
        <v>0</v>
      </c>
      <c r="M23" s="85">
        <f t="shared" si="0"/>
        <v>0</v>
      </c>
      <c r="N23" s="85">
        <f t="shared" si="0"/>
        <v>0</v>
      </c>
      <c r="O23" s="85">
        <f t="shared" si="0"/>
        <v>0</v>
      </c>
      <c r="P23" s="85">
        <f t="shared" si="0"/>
        <v>0</v>
      </c>
      <c r="Q23" s="85">
        <f t="shared" si="0"/>
        <v>0</v>
      </c>
      <c r="R23" s="85">
        <f t="shared" si="0"/>
        <v>0</v>
      </c>
      <c r="S23" s="85">
        <f t="shared" si="0"/>
        <v>0</v>
      </c>
      <c r="T23" s="78">
        <f t="shared" si="2"/>
        <v>0</v>
      </c>
      <c r="U23" s="110"/>
    </row>
    <row r="24" spans="2:21" x14ac:dyDescent="0.2">
      <c r="B24" s="142" t="s">
        <v>224</v>
      </c>
      <c r="C24" s="155" t="s">
        <v>3</v>
      </c>
      <c r="D24" s="84">
        <v>8004</v>
      </c>
      <c r="E24" s="103" t="s">
        <v>133</v>
      </c>
      <c r="F24" s="93">
        <f>IF(ISNA(VLOOKUP($G$5,'All Schools'!$C:$AG,'All Schools'!AA$8,FALSE)),0,VLOOKUP($G$5,'All Schools'!$C:$AG,'All Schools'!W$8,FALSE))</f>
        <v>0</v>
      </c>
      <c r="G24" s="95"/>
      <c r="I24" s="24">
        <f t="shared" si="0"/>
        <v>0</v>
      </c>
      <c r="J24" s="85">
        <f t="shared" si="0"/>
        <v>0</v>
      </c>
      <c r="K24" s="85">
        <f t="shared" si="0"/>
        <v>0</v>
      </c>
      <c r="L24" s="85">
        <f t="shared" si="0"/>
        <v>0</v>
      </c>
      <c r="M24" s="85">
        <f t="shared" si="0"/>
        <v>0</v>
      </c>
      <c r="N24" s="85">
        <f t="shared" si="0"/>
        <v>0</v>
      </c>
      <c r="O24" s="85">
        <f t="shared" si="0"/>
        <v>0</v>
      </c>
      <c r="P24" s="85">
        <f t="shared" si="0"/>
        <v>0</v>
      </c>
      <c r="Q24" s="85">
        <f t="shared" si="0"/>
        <v>0</v>
      </c>
      <c r="R24" s="85">
        <f t="shared" si="0"/>
        <v>0</v>
      </c>
      <c r="S24" s="85">
        <f t="shared" si="0"/>
        <v>0</v>
      </c>
      <c r="T24" s="78">
        <f t="shared" si="2"/>
        <v>0</v>
      </c>
      <c r="U24" s="110"/>
    </row>
    <row r="25" spans="2:21" x14ac:dyDescent="0.2">
      <c r="B25" s="142" t="s">
        <v>220</v>
      </c>
      <c r="C25" s="156" t="s">
        <v>101</v>
      </c>
      <c r="D25" s="74">
        <v>8007</v>
      </c>
      <c r="E25" s="103" t="s">
        <v>133</v>
      </c>
      <c r="F25" s="93">
        <f>IF(ISNA(VLOOKUP($G$5,'All Schools'!$C:$AG,'All Schools'!AC$8,FALSE)),0,VLOOKUP($G$5,'All Schools'!$C:$AG,'All Schools'!X$8,FALSE))</f>
        <v>0</v>
      </c>
      <c r="G25" s="95"/>
      <c r="I25" s="24">
        <f t="shared" ref="I25:S25" si="3">ROUND(($F25/12),0)</f>
        <v>0</v>
      </c>
      <c r="J25" s="85">
        <f t="shared" si="3"/>
        <v>0</v>
      </c>
      <c r="K25" s="85">
        <f t="shared" si="3"/>
        <v>0</v>
      </c>
      <c r="L25" s="85">
        <f t="shared" si="3"/>
        <v>0</v>
      </c>
      <c r="M25" s="85">
        <f t="shared" si="3"/>
        <v>0</v>
      </c>
      <c r="N25" s="85">
        <f t="shared" si="3"/>
        <v>0</v>
      </c>
      <c r="O25" s="85">
        <f t="shared" si="3"/>
        <v>0</v>
      </c>
      <c r="P25" s="85">
        <f t="shared" si="3"/>
        <v>0</v>
      </c>
      <c r="Q25" s="85">
        <f t="shared" si="3"/>
        <v>0</v>
      </c>
      <c r="R25" s="85">
        <f t="shared" si="3"/>
        <v>0</v>
      </c>
      <c r="S25" s="85">
        <f t="shared" si="3"/>
        <v>0</v>
      </c>
      <c r="T25" s="78">
        <f t="shared" si="2"/>
        <v>0</v>
      </c>
      <c r="U25" s="110"/>
    </row>
    <row r="27" spans="2:21" x14ac:dyDescent="0.2">
      <c r="B27" s="143" t="s">
        <v>105</v>
      </c>
      <c r="C27" s="105"/>
      <c r="D27" s="75"/>
      <c r="E27" s="105"/>
      <c r="F27" s="100">
        <f>SUM(F9:F26)</f>
        <v>0</v>
      </c>
      <c r="G27" s="100">
        <f>SUM(G9:G26)</f>
        <v>0</v>
      </c>
      <c r="I27" s="100">
        <f t="shared" ref="I27:O27" si="4">SUM(I9:I26)</f>
        <v>0</v>
      </c>
      <c r="J27" s="100">
        <f t="shared" si="4"/>
        <v>0</v>
      </c>
      <c r="K27" s="100">
        <f t="shared" si="4"/>
        <v>0</v>
      </c>
      <c r="L27" s="100">
        <f t="shared" si="4"/>
        <v>0</v>
      </c>
      <c r="M27" s="100">
        <f t="shared" si="4"/>
        <v>0</v>
      </c>
      <c r="N27" s="100">
        <f t="shared" si="4"/>
        <v>0</v>
      </c>
      <c r="O27" s="100">
        <f t="shared" si="4"/>
        <v>0</v>
      </c>
      <c r="P27" s="108">
        <f>SUM(P9:P26)</f>
        <v>0</v>
      </c>
      <c r="Q27" s="108">
        <f>SUM(Q9:Q26)</f>
        <v>0</v>
      </c>
      <c r="R27" s="108">
        <f>SUM(R9:R26)</f>
        <v>0</v>
      </c>
      <c r="S27" s="108">
        <f>SUM(S9:S26)</f>
        <v>0</v>
      </c>
      <c r="T27" s="28">
        <f>SUM(T9:T26)</f>
        <v>0</v>
      </c>
      <c r="U27" s="110"/>
    </row>
    <row r="28" spans="2:21" x14ac:dyDescent="0.2">
      <c r="B28" s="29"/>
    </row>
    <row r="29" spans="2:21" ht="13.5" thickBot="1" x14ac:dyDescent="0.25">
      <c r="B29" s="29"/>
    </row>
    <row r="30" spans="2:21" ht="26.25" customHeight="1" x14ac:dyDescent="0.2">
      <c r="B30" s="144"/>
      <c r="C30" s="157" t="s">
        <v>104</v>
      </c>
      <c r="D30" s="158"/>
      <c r="E30" s="147" t="s">
        <v>108</v>
      </c>
      <c r="F30" s="21" t="str">
        <f>+F8</f>
        <v>Monthly Funding/Grant</v>
      </c>
      <c r="G30" s="22" t="str">
        <f>+G8</f>
        <v>Other Funding/Grant</v>
      </c>
      <c r="I30" s="266" t="s">
        <v>342</v>
      </c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8"/>
    </row>
    <row r="31" spans="2:21" x14ac:dyDescent="0.2">
      <c r="B31" s="141" t="s">
        <v>109</v>
      </c>
      <c r="C31" s="159" t="s">
        <v>2</v>
      </c>
      <c r="D31" s="160"/>
      <c r="E31" s="148">
        <f>SUM(F31:G31)</f>
        <v>0</v>
      </c>
      <c r="F31" s="24">
        <f t="shared" ref="F31:F38" si="5">SUMIF($C$9:$C$26,C31,$F$9:$F$26)</f>
        <v>0</v>
      </c>
      <c r="G31" s="78">
        <f t="shared" ref="G31:G38" si="6">SUMIF($C$9:$C$26,C31,$G$9:$G$26)</f>
        <v>0</v>
      </c>
      <c r="I31" s="269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1"/>
    </row>
    <row r="32" spans="2:21" x14ac:dyDescent="0.2">
      <c r="B32" s="142" t="s">
        <v>110</v>
      </c>
      <c r="C32" s="161" t="s">
        <v>3</v>
      </c>
      <c r="D32" s="162"/>
      <c r="E32" s="149">
        <f>SUM(F32:G32)</f>
        <v>0</v>
      </c>
      <c r="F32" s="26">
        <f t="shared" si="5"/>
        <v>0</v>
      </c>
      <c r="G32" s="27">
        <f t="shared" si="6"/>
        <v>0</v>
      </c>
      <c r="I32" s="269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1"/>
    </row>
    <row r="33" spans="2:20" x14ac:dyDescent="0.2">
      <c r="B33" s="142" t="s">
        <v>111</v>
      </c>
      <c r="C33" s="161" t="s">
        <v>100</v>
      </c>
      <c r="D33" s="162"/>
      <c r="E33" s="149">
        <f t="shared" ref="E33:E39" si="7">SUM(F33:G33)</f>
        <v>0</v>
      </c>
      <c r="F33" s="26">
        <f t="shared" si="5"/>
        <v>0</v>
      </c>
      <c r="G33" s="27">
        <f t="shared" si="6"/>
        <v>0</v>
      </c>
      <c r="I33" s="269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1"/>
    </row>
    <row r="34" spans="2:20" ht="12.75" customHeight="1" x14ac:dyDescent="0.2">
      <c r="B34" s="142" t="s">
        <v>112</v>
      </c>
      <c r="C34" s="161" t="s">
        <v>117</v>
      </c>
      <c r="D34" s="162"/>
      <c r="E34" s="149">
        <f t="shared" si="7"/>
        <v>0</v>
      </c>
      <c r="F34" s="26">
        <f t="shared" si="5"/>
        <v>0</v>
      </c>
      <c r="G34" s="27">
        <f t="shared" si="6"/>
        <v>0</v>
      </c>
      <c r="I34" s="269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1"/>
    </row>
    <row r="35" spans="2:20" x14ac:dyDescent="0.2">
      <c r="B35" s="142" t="s">
        <v>113</v>
      </c>
      <c r="C35" s="161" t="s">
        <v>101</v>
      </c>
      <c r="D35" s="162"/>
      <c r="E35" s="149">
        <f t="shared" si="7"/>
        <v>0</v>
      </c>
      <c r="F35" s="26">
        <f t="shared" si="5"/>
        <v>0</v>
      </c>
      <c r="G35" s="27">
        <f t="shared" si="6"/>
        <v>0</v>
      </c>
      <c r="I35" s="269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1"/>
    </row>
    <row r="36" spans="2:20" ht="12.75" customHeight="1" x14ac:dyDescent="0.2">
      <c r="B36" s="142" t="s">
        <v>114</v>
      </c>
      <c r="C36" s="161" t="s">
        <v>102</v>
      </c>
      <c r="D36" s="162"/>
      <c r="E36" s="149">
        <f t="shared" si="7"/>
        <v>0</v>
      </c>
      <c r="F36" s="26">
        <f t="shared" si="5"/>
        <v>0</v>
      </c>
      <c r="G36" s="27">
        <f t="shared" si="6"/>
        <v>0</v>
      </c>
      <c r="I36" s="269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1"/>
    </row>
    <row r="37" spans="2:20" ht="12.75" customHeight="1" x14ac:dyDescent="0.2">
      <c r="B37" s="142" t="s">
        <v>118</v>
      </c>
      <c r="C37" s="161" t="s">
        <v>116</v>
      </c>
      <c r="D37" s="162"/>
      <c r="E37" s="149">
        <f t="shared" si="7"/>
        <v>0</v>
      </c>
      <c r="F37" s="26">
        <f t="shared" si="5"/>
        <v>0</v>
      </c>
      <c r="G37" s="27">
        <f t="shared" si="6"/>
        <v>0</v>
      </c>
      <c r="I37" s="269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1"/>
    </row>
    <row r="38" spans="2:20" ht="12.75" hidden="1" customHeight="1" x14ac:dyDescent="0.2">
      <c r="B38" s="145" t="s">
        <v>115</v>
      </c>
      <c r="C38" s="163" t="s">
        <v>103</v>
      </c>
      <c r="D38" s="164"/>
      <c r="E38" s="150">
        <f t="shared" si="7"/>
        <v>0</v>
      </c>
      <c r="F38" s="30">
        <f t="shared" si="5"/>
        <v>0</v>
      </c>
      <c r="G38" s="77">
        <f t="shared" si="6"/>
        <v>0</v>
      </c>
      <c r="I38" s="269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1"/>
    </row>
    <row r="39" spans="2:20" ht="12.75" hidden="1" customHeight="1" x14ac:dyDescent="0.2">
      <c r="B39" s="146" t="s">
        <v>233</v>
      </c>
      <c r="C39" s="165"/>
      <c r="D39" s="166"/>
      <c r="E39" s="149" t="e">
        <f t="shared" si="7"/>
        <v>#REF!</v>
      </c>
      <c r="F39" s="106" t="e">
        <f>SUM(#REF!)</f>
        <v>#REF!</v>
      </c>
      <c r="G39" s="107"/>
      <c r="I39" s="269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1"/>
    </row>
    <row r="40" spans="2:20" ht="13.5" thickBot="1" x14ac:dyDescent="0.25">
      <c r="B40" s="144"/>
      <c r="C40" s="167" t="s">
        <v>106</v>
      </c>
      <c r="D40" s="168"/>
      <c r="E40" s="151">
        <f>SUM(E31:E37)</f>
        <v>0</v>
      </c>
      <c r="F40" s="151">
        <f t="shared" ref="F40:G40" si="8">SUM(F31:F37)</f>
        <v>0</v>
      </c>
      <c r="G40" s="151">
        <f t="shared" si="8"/>
        <v>0</v>
      </c>
      <c r="I40" s="272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4"/>
    </row>
    <row r="41" spans="2:20" ht="12.75" customHeight="1" x14ac:dyDescent="0.2">
      <c r="B41" s="86"/>
      <c r="C41" s="87"/>
      <c r="D41" s="87"/>
    </row>
    <row r="42" spans="2:20" ht="18" x14ac:dyDescent="0.25">
      <c r="B42" s="88" t="s">
        <v>335</v>
      </c>
      <c r="C42" s="89"/>
      <c r="D42" s="90"/>
    </row>
    <row r="43" spans="2:20" x14ac:dyDescent="0.2">
      <c r="B43" s="91"/>
      <c r="C43" s="87"/>
      <c r="D43" s="87"/>
    </row>
    <row r="44" spans="2:20" x14ac:dyDescent="0.2">
      <c r="B44" s="264" t="s">
        <v>337</v>
      </c>
      <c r="C44" s="87"/>
      <c r="D44" s="87"/>
    </row>
    <row r="45" spans="2:20" ht="15" x14ac:dyDescent="0.25">
      <c r="B45" s="263" t="s">
        <v>336</v>
      </c>
      <c r="C45" s="87"/>
      <c r="D45" s="87"/>
    </row>
    <row r="46" spans="2:20" x14ac:dyDescent="0.2">
      <c r="B46" s="91"/>
      <c r="C46" s="87"/>
      <c r="D46" s="87"/>
    </row>
    <row r="47" spans="2:20" x14ac:dyDescent="0.2">
      <c r="B47" s="91" t="s">
        <v>339</v>
      </c>
      <c r="C47" s="87"/>
      <c r="D47" s="87"/>
    </row>
    <row r="48" spans="2:20" ht="15" x14ac:dyDescent="0.2">
      <c r="B48" s="265" t="s">
        <v>338</v>
      </c>
      <c r="C48" s="87"/>
      <c r="D48" s="87"/>
    </row>
    <row r="49" spans="2:7" x14ac:dyDescent="0.2">
      <c r="B49" s="91"/>
      <c r="C49" s="87"/>
      <c r="D49" s="87"/>
    </row>
    <row r="50" spans="2:7" x14ac:dyDescent="0.2">
      <c r="B50" s="91"/>
      <c r="C50" s="87"/>
      <c r="D50" s="87"/>
    </row>
    <row r="51" spans="2:7" x14ac:dyDescent="0.2">
      <c r="B51" s="91"/>
      <c r="C51" s="87"/>
      <c r="D51" s="87"/>
    </row>
    <row r="52" spans="2:7" x14ac:dyDescent="0.2">
      <c r="B52" s="91"/>
      <c r="C52" s="87"/>
      <c r="D52" s="87"/>
    </row>
    <row r="53" spans="2:7" x14ac:dyDescent="0.2">
      <c r="B53" s="91"/>
      <c r="C53" s="87"/>
      <c r="D53" s="87"/>
    </row>
    <row r="54" spans="2:7" x14ac:dyDescent="0.2">
      <c r="B54" s="91"/>
      <c r="C54" s="87"/>
      <c r="D54" s="87"/>
    </row>
    <row r="55" spans="2:7" x14ac:dyDescent="0.2">
      <c r="B55" s="91"/>
      <c r="C55" s="87"/>
      <c r="D55" s="87"/>
    </row>
    <row r="56" spans="2:7" x14ac:dyDescent="0.2">
      <c r="B56" s="91"/>
      <c r="C56" s="87"/>
      <c r="D56" s="87"/>
    </row>
    <row r="57" spans="2:7" x14ac:dyDescent="0.2">
      <c r="B57" s="91"/>
      <c r="C57" s="87"/>
      <c r="D57" s="87"/>
    </row>
    <row r="58" spans="2:7" x14ac:dyDescent="0.2">
      <c r="B58" s="91"/>
      <c r="C58" s="87"/>
      <c r="D58" s="87"/>
    </row>
    <row r="59" spans="2:7" x14ac:dyDescent="0.2">
      <c r="B59" s="91"/>
      <c r="C59" s="87"/>
      <c r="D59" s="87"/>
    </row>
    <row r="60" spans="2:7" x14ac:dyDescent="0.2">
      <c r="B60" s="260"/>
      <c r="C60" s="261"/>
      <c r="D60" s="261"/>
      <c r="E60" s="261"/>
      <c r="F60" s="260"/>
      <c r="G60" s="260"/>
    </row>
    <row r="61" spans="2:7" x14ac:dyDescent="0.2">
      <c r="B61" s="260"/>
      <c r="C61" s="261"/>
      <c r="D61" s="261"/>
      <c r="E61" s="261"/>
      <c r="F61" s="260"/>
      <c r="G61" s="260"/>
    </row>
  </sheetData>
  <mergeCells count="1">
    <mergeCell ref="I30:T40"/>
  </mergeCells>
  <phoneticPr fontId="36" type="noConversion"/>
  <hyperlinks>
    <hyperlink ref="B45" r:id="rId1" xr:uid="{F1C609D4-2732-4DBE-B553-1E0465F41D09}"/>
    <hyperlink ref="B48" r:id="rId2" xr:uid="{2D9F5FF1-A5F8-4EC4-87D7-960C84A21A10}"/>
  </hyperlinks>
  <pageMargins left="0.11811023622047245" right="0.11811023622047245" top="0.74803149606299213" bottom="0.74803149606299213" header="0.31496062992125984" footer="0.31496062992125984"/>
  <pageSetup paperSize="9" scale="62" orientation="landscape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'All Schools'!$D$13:$D$109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32"/>
  <sheetViews>
    <sheetView showGridLines="0" zoomScale="70" zoomScaleNormal="70" workbookViewId="0">
      <pane xSplit="4" ySplit="12" topLeftCell="H108" activePane="bottomRight" state="frozen"/>
      <selection pane="topRight" activeCell="E1" sqref="E1"/>
      <selection pane="bottomLeft" activeCell="A13" sqref="A13"/>
      <selection pane="bottomRight" activeCell="Q119" sqref="Q119"/>
    </sheetView>
  </sheetViews>
  <sheetFormatPr defaultColWidth="9" defaultRowHeight="15" x14ac:dyDescent="0.25"/>
  <cols>
    <col min="1" max="2" width="10" style="32" hidden="1" customWidth="1"/>
    <col min="3" max="3" width="10" style="32" customWidth="1"/>
    <col min="4" max="4" width="31.42578125" style="32" customWidth="1"/>
    <col min="5" max="5" width="16.42578125" style="32" customWidth="1"/>
    <col min="6" max="6" width="15.5703125" style="32" customWidth="1"/>
    <col min="7" max="7" width="16.7109375" style="32" customWidth="1"/>
    <col min="8" max="8" width="16.28515625" style="32" bestFit="1" customWidth="1"/>
    <col min="9" max="9" width="12" style="32" customWidth="1"/>
    <col min="10" max="10" width="14.85546875" style="44" bestFit="1" customWidth="1"/>
    <col min="11" max="11" width="3.85546875" style="32" customWidth="1"/>
    <col min="12" max="12" width="13.140625" style="32" customWidth="1"/>
    <col min="13" max="13" width="13" style="32" customWidth="1"/>
    <col min="14" max="21" width="12" style="32" customWidth="1"/>
    <col min="22" max="22" width="13.85546875" style="32" customWidth="1"/>
    <col min="23" max="23" width="12" style="32" customWidth="1"/>
    <col min="24" max="24" width="12.7109375" style="32" customWidth="1"/>
    <col min="25" max="25" width="13.140625" style="32" customWidth="1"/>
    <col min="26" max="26" width="12.7109375" style="32" customWidth="1"/>
    <col min="27" max="27" width="13.42578125" style="32" customWidth="1"/>
    <col min="28" max="30" width="13.28515625" style="32" customWidth="1"/>
    <col min="31" max="31" width="13.140625" style="44" bestFit="1" customWidth="1"/>
    <col min="32" max="32" width="3.85546875" style="32" customWidth="1"/>
    <col min="33" max="33" width="14.42578125" style="44" customWidth="1"/>
    <col min="34" max="16384" width="9" style="32"/>
  </cols>
  <sheetData>
    <row r="1" spans="1:33" ht="23.25" x14ac:dyDescent="0.35">
      <c r="A1" s="31" t="s">
        <v>0</v>
      </c>
      <c r="C1" s="33"/>
      <c r="D1" s="277" t="s">
        <v>296</v>
      </c>
      <c r="E1" s="278"/>
      <c r="F1" s="278"/>
      <c r="G1" s="278"/>
      <c r="H1" s="31"/>
      <c r="I1" s="31"/>
      <c r="J1" s="31"/>
      <c r="K1" s="66"/>
      <c r="L1" s="66"/>
      <c r="M1" s="46"/>
      <c r="N1" s="34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8"/>
      <c r="AC1" s="68"/>
      <c r="AD1" s="68"/>
      <c r="AE1" s="68"/>
      <c r="AF1" s="68"/>
      <c r="AG1" s="68"/>
    </row>
    <row r="2" spans="1:33" x14ac:dyDescent="0.25">
      <c r="C2" s="2"/>
      <c r="J2" s="32"/>
      <c r="K2" s="66"/>
      <c r="L2" s="66"/>
      <c r="M2" s="46"/>
      <c r="N2" s="34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/>
      <c r="AC2" s="68"/>
      <c r="AD2" s="68"/>
      <c r="AE2" s="68"/>
      <c r="AF2" s="68"/>
      <c r="AG2" s="68"/>
    </row>
    <row r="3" spans="1:33" x14ac:dyDescent="0.25">
      <c r="C3" s="2"/>
      <c r="J3" s="32"/>
      <c r="K3" s="66"/>
      <c r="L3" s="66"/>
      <c r="M3" s="46"/>
      <c r="N3" s="34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  <c r="AC3" s="68"/>
      <c r="AD3" s="68"/>
      <c r="AE3" s="68"/>
      <c r="AF3" s="68"/>
      <c r="AG3" s="68"/>
    </row>
    <row r="4" spans="1:33" x14ac:dyDescent="0.25">
      <c r="C4" s="2"/>
      <c r="E4" s="44"/>
      <c r="F4" s="44"/>
      <c r="G4" s="44"/>
      <c r="H4" s="44"/>
      <c r="I4" s="44"/>
      <c r="J4" s="32"/>
      <c r="K4" s="66"/>
      <c r="L4" s="66"/>
      <c r="M4" s="46"/>
      <c r="N4" s="34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8"/>
      <c r="AC4" s="68"/>
      <c r="AD4" s="68"/>
      <c r="AE4" s="68"/>
      <c r="AF4" s="68"/>
      <c r="AG4" s="68"/>
    </row>
    <row r="5" spans="1:33" x14ac:dyDescent="0.25">
      <c r="C5" s="3"/>
      <c r="D5" s="39"/>
      <c r="E5" s="39"/>
      <c r="F5" s="39"/>
      <c r="G5" s="39"/>
      <c r="H5" s="39"/>
      <c r="I5" s="39"/>
      <c r="J5" s="39"/>
      <c r="K5" s="66"/>
      <c r="L5" s="66"/>
      <c r="M5" s="46"/>
      <c r="N5" s="34"/>
      <c r="O5" s="67"/>
      <c r="P5" s="69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8"/>
      <c r="AC5" s="68"/>
      <c r="AD5" s="68"/>
      <c r="AE5" s="68"/>
      <c r="AF5" s="68"/>
      <c r="AG5" s="68"/>
    </row>
    <row r="6" spans="1:33" x14ac:dyDescent="0.25">
      <c r="C6" s="3"/>
      <c r="J6" s="32"/>
      <c r="K6" s="66"/>
      <c r="L6" s="66"/>
      <c r="M6" s="46"/>
      <c r="N6" s="34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8"/>
      <c r="AC6" s="68"/>
      <c r="AD6" s="68"/>
      <c r="AE6" s="68"/>
      <c r="AF6" s="68"/>
      <c r="AG6" s="68"/>
    </row>
    <row r="7" spans="1:33" x14ac:dyDescent="0.25">
      <c r="A7" s="39"/>
      <c r="C7" s="3"/>
      <c r="D7" s="39"/>
      <c r="E7" s="39"/>
      <c r="F7" s="39"/>
      <c r="G7" s="39"/>
      <c r="H7" s="37"/>
      <c r="I7" s="38"/>
      <c r="J7" s="34"/>
      <c r="K7" s="34"/>
      <c r="L7" s="279" t="s">
        <v>298</v>
      </c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34"/>
      <c r="AF7" s="34"/>
      <c r="AG7" s="34"/>
    </row>
    <row r="8" spans="1:33" s="113" customFormat="1" x14ac:dyDescent="0.25">
      <c r="A8" s="82"/>
      <c r="B8" s="82"/>
      <c r="C8" s="112">
        <v>1</v>
      </c>
      <c r="D8" s="113">
        <f>1+C8</f>
        <v>2</v>
      </c>
      <c r="E8" s="113">
        <f>1+D8</f>
        <v>3</v>
      </c>
      <c r="F8" s="113">
        <f>1+E8</f>
        <v>4</v>
      </c>
      <c r="G8" s="113">
        <f>1+F8</f>
        <v>5</v>
      </c>
      <c r="H8" s="113">
        <f t="shared" ref="H8:AG8" si="0">1+G8</f>
        <v>6</v>
      </c>
      <c r="I8" s="113">
        <f t="shared" si="0"/>
        <v>7</v>
      </c>
      <c r="J8" s="113">
        <f t="shared" si="0"/>
        <v>8</v>
      </c>
      <c r="K8" s="113">
        <f t="shared" si="0"/>
        <v>9</v>
      </c>
      <c r="L8" s="113">
        <f t="shared" si="0"/>
        <v>10</v>
      </c>
      <c r="M8" s="113">
        <f t="shared" si="0"/>
        <v>11</v>
      </c>
      <c r="N8" s="113">
        <f t="shared" si="0"/>
        <v>12</v>
      </c>
      <c r="O8" s="113">
        <f t="shared" si="0"/>
        <v>13</v>
      </c>
      <c r="P8" s="113">
        <f t="shared" si="0"/>
        <v>14</v>
      </c>
      <c r="Q8" s="113">
        <f t="shared" si="0"/>
        <v>15</v>
      </c>
      <c r="R8" s="113">
        <f t="shared" si="0"/>
        <v>16</v>
      </c>
      <c r="S8" s="113">
        <f t="shared" ref="S8:AD8" si="1">1+R8</f>
        <v>17</v>
      </c>
      <c r="T8" s="113">
        <f t="shared" si="1"/>
        <v>18</v>
      </c>
      <c r="U8" s="113">
        <f t="shared" si="1"/>
        <v>19</v>
      </c>
      <c r="V8" s="113">
        <f t="shared" si="1"/>
        <v>20</v>
      </c>
      <c r="W8" s="113">
        <f>1+V8</f>
        <v>21</v>
      </c>
      <c r="X8" s="113">
        <f t="shared" si="1"/>
        <v>22</v>
      </c>
      <c r="Y8" s="113">
        <f>1+X8</f>
        <v>23</v>
      </c>
      <c r="Z8" s="113">
        <f t="shared" si="1"/>
        <v>24</v>
      </c>
      <c r="AA8" s="113">
        <f t="shared" si="1"/>
        <v>25</v>
      </c>
      <c r="AB8" s="113">
        <f t="shared" si="1"/>
        <v>26</v>
      </c>
      <c r="AC8" s="113">
        <f t="shared" si="1"/>
        <v>27</v>
      </c>
      <c r="AD8" s="113">
        <f t="shared" si="1"/>
        <v>28</v>
      </c>
      <c r="AE8" s="113">
        <f>1+AC8</f>
        <v>28</v>
      </c>
      <c r="AF8" s="113">
        <f t="shared" si="0"/>
        <v>29</v>
      </c>
      <c r="AG8" s="113">
        <f t="shared" si="0"/>
        <v>30</v>
      </c>
    </row>
    <row r="9" spans="1:33" s="53" customFormat="1" ht="18.75" x14ac:dyDescent="0.3">
      <c r="A9" s="52" t="s">
        <v>1</v>
      </c>
      <c r="C9" s="54"/>
      <c r="D9" s="52" t="s">
        <v>1</v>
      </c>
      <c r="E9" s="52"/>
      <c r="F9" s="52"/>
      <c r="G9" s="52"/>
      <c r="H9" s="70" t="s">
        <v>2</v>
      </c>
      <c r="I9" s="70" t="s">
        <v>2</v>
      </c>
      <c r="J9" s="71"/>
      <c r="K9" s="71"/>
      <c r="L9" s="70" t="s">
        <v>100</v>
      </c>
      <c r="M9" s="70" t="s">
        <v>100</v>
      </c>
      <c r="N9" s="70" t="s">
        <v>100</v>
      </c>
      <c r="O9" s="70" t="s">
        <v>100</v>
      </c>
      <c r="P9" s="70" t="s">
        <v>2</v>
      </c>
      <c r="Q9" s="70" t="s">
        <v>2</v>
      </c>
      <c r="R9" s="70" t="s">
        <v>116</v>
      </c>
      <c r="S9" s="70" t="s">
        <v>116</v>
      </c>
      <c r="T9" s="72" t="s">
        <v>102</v>
      </c>
      <c r="U9" s="72" t="s">
        <v>3</v>
      </c>
      <c r="V9" s="72" t="s">
        <v>3</v>
      </c>
      <c r="W9" s="72" t="s">
        <v>3</v>
      </c>
      <c r="X9" s="70" t="s">
        <v>101</v>
      </c>
      <c r="Y9" s="72"/>
      <c r="Z9" s="72"/>
      <c r="AA9" s="70"/>
      <c r="AB9" s="70"/>
      <c r="AC9" s="70"/>
      <c r="AD9" s="70"/>
      <c r="AE9" s="55"/>
      <c r="AF9" s="55"/>
      <c r="AG9" s="55"/>
    </row>
    <row r="10" spans="1:33" s="53" customFormat="1" ht="18.75" x14ac:dyDescent="0.3">
      <c r="A10" s="52"/>
      <c r="C10" s="54"/>
      <c r="D10" s="52" t="s">
        <v>124</v>
      </c>
      <c r="E10" s="52"/>
      <c r="F10" s="52"/>
      <c r="G10" s="52"/>
      <c r="H10" s="92">
        <v>8001</v>
      </c>
      <c r="I10" s="92">
        <v>8001</v>
      </c>
      <c r="J10" s="92"/>
      <c r="K10" s="135"/>
      <c r="L10" s="92">
        <v>8012</v>
      </c>
      <c r="M10" s="92">
        <v>8012</v>
      </c>
      <c r="N10" s="92">
        <v>8012</v>
      </c>
      <c r="O10" s="92">
        <v>8012</v>
      </c>
      <c r="P10" s="92">
        <v>8011</v>
      </c>
      <c r="Q10" s="92">
        <v>8001</v>
      </c>
      <c r="R10" s="92">
        <v>8016</v>
      </c>
      <c r="S10" s="92">
        <v>8017</v>
      </c>
      <c r="T10" s="92">
        <v>8009</v>
      </c>
      <c r="U10" s="92">
        <v>8004</v>
      </c>
      <c r="V10" s="92">
        <v>8008</v>
      </c>
      <c r="W10" s="92">
        <v>8004</v>
      </c>
      <c r="X10" s="92">
        <v>8007</v>
      </c>
      <c r="Y10" s="92"/>
      <c r="Z10" s="92"/>
      <c r="AA10" s="92"/>
      <c r="AB10" s="92"/>
      <c r="AC10" s="92"/>
      <c r="AD10" s="92"/>
      <c r="AE10" s="55"/>
      <c r="AF10" s="55"/>
      <c r="AG10" s="55"/>
    </row>
    <row r="11" spans="1:33" s="53" customFormat="1" ht="21.4" customHeight="1" x14ac:dyDescent="0.35">
      <c r="A11" s="56"/>
      <c r="C11" s="57"/>
      <c r="D11" s="56"/>
      <c r="E11" s="275" t="s">
        <v>126</v>
      </c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55"/>
      <c r="AG11" s="55"/>
    </row>
    <row r="12" spans="1:33" s="40" customFormat="1" ht="165" x14ac:dyDescent="0.2">
      <c r="A12" s="58" t="s">
        <v>4</v>
      </c>
      <c r="B12" s="59"/>
      <c r="C12" s="4"/>
      <c r="D12" s="4" t="s">
        <v>4</v>
      </c>
      <c r="E12" s="4" t="s">
        <v>250</v>
      </c>
      <c r="F12" s="4" t="s">
        <v>137</v>
      </c>
      <c r="G12" s="4" t="s">
        <v>138</v>
      </c>
      <c r="H12" s="61" t="s">
        <v>141</v>
      </c>
      <c r="I12" s="61" t="s">
        <v>329</v>
      </c>
      <c r="J12" s="61" t="s">
        <v>330</v>
      </c>
      <c r="K12" s="48"/>
      <c r="L12" s="42" t="s">
        <v>262</v>
      </c>
      <c r="M12" s="42" t="s">
        <v>263</v>
      </c>
      <c r="N12" s="42" t="s">
        <v>264</v>
      </c>
      <c r="O12" s="49" t="s">
        <v>142</v>
      </c>
      <c r="P12" s="49" t="s">
        <v>266</v>
      </c>
      <c r="Q12" s="41" t="s">
        <v>297</v>
      </c>
      <c r="R12" s="41" t="s">
        <v>143</v>
      </c>
      <c r="S12" s="41" t="s">
        <v>265</v>
      </c>
      <c r="T12" s="201" t="s">
        <v>285</v>
      </c>
      <c r="U12" s="258" t="s">
        <v>279</v>
      </c>
      <c r="V12" s="50" t="s">
        <v>267</v>
      </c>
      <c r="W12" s="51" t="s">
        <v>221</v>
      </c>
      <c r="X12" s="257" t="s">
        <v>328</v>
      </c>
      <c r="Y12" s="5" t="s">
        <v>127</v>
      </c>
      <c r="Z12" s="43"/>
      <c r="AA12" s="47" t="s">
        <v>128</v>
      </c>
    </row>
    <row r="13" spans="1:33" x14ac:dyDescent="0.25">
      <c r="A13" s="9" t="s">
        <v>153</v>
      </c>
      <c r="B13" s="60"/>
      <c r="C13" s="10">
        <v>3072000</v>
      </c>
      <c r="D13" s="9" t="s">
        <v>153</v>
      </c>
      <c r="E13" s="81">
        <v>4703.8070165513</v>
      </c>
      <c r="F13" s="81">
        <v>-7372.76</v>
      </c>
      <c r="G13" s="81">
        <v>-11990</v>
      </c>
      <c r="H13" s="62">
        <v>2031497.0992163669</v>
      </c>
      <c r="I13" s="259">
        <f>'2020-21'!F13</f>
        <v>0</v>
      </c>
      <c r="J13" s="63">
        <f>SUM(H13:I13)</f>
        <v>2031497.0992163669</v>
      </c>
      <c r="K13" s="11">
        <v>3072161</v>
      </c>
      <c r="L13" s="8">
        <f>'2020-21'!I13</f>
        <v>39150.579934875364</v>
      </c>
      <c r="M13" s="7">
        <f>'2020-21'!J13</f>
        <v>0</v>
      </c>
      <c r="N13" s="7">
        <f>'2020-21'!K13</f>
        <v>0</v>
      </c>
      <c r="O13" s="6" t="s">
        <v>139</v>
      </c>
      <c r="P13" s="6" t="s">
        <v>139</v>
      </c>
      <c r="Q13" s="6" t="s">
        <v>139</v>
      </c>
      <c r="R13" s="6">
        <f>'2020-21'!T13</f>
        <v>11562</v>
      </c>
      <c r="S13" s="6">
        <f>'2020-21'!U13</f>
        <v>66980</v>
      </c>
      <c r="T13" s="6" t="s">
        <v>331</v>
      </c>
      <c r="U13" s="6">
        <f>'2020-21'!O13</f>
        <v>0</v>
      </c>
      <c r="V13" s="6">
        <f>'2020-21'!P13</f>
        <v>0</v>
      </c>
      <c r="W13" s="6">
        <f>'2020-21'!Q13</f>
        <v>0</v>
      </c>
      <c r="X13" s="6">
        <f>'2020-21'!R13</f>
        <v>86255</v>
      </c>
      <c r="Y13" s="65">
        <f t="shared" ref="Y13:Y44" si="2">SUM(L13:X13)</f>
        <v>203947.57993487536</v>
      </c>
      <c r="Z13" s="11"/>
      <c r="AA13" s="65">
        <f>SUM(J13,Y13)</f>
        <v>2235444.6791512421</v>
      </c>
      <c r="AD13" s="114"/>
      <c r="AE13" s="32"/>
      <c r="AG13" s="32"/>
    </row>
    <row r="14" spans="1:33" x14ac:dyDescent="0.25">
      <c r="A14" s="9" t="s">
        <v>154</v>
      </c>
      <c r="B14" s="60"/>
      <c r="C14" s="10">
        <v>3072005</v>
      </c>
      <c r="D14" s="9" t="s">
        <v>154</v>
      </c>
      <c r="E14" s="81">
        <v>5856.0752463911003</v>
      </c>
      <c r="F14" s="81">
        <v>-3872.39</v>
      </c>
      <c r="G14" s="81">
        <v>-6297.5</v>
      </c>
      <c r="H14" s="62">
        <v>1330871.341423562</v>
      </c>
      <c r="I14" s="259">
        <f>'2020-21'!F14</f>
        <v>0</v>
      </c>
      <c r="J14" s="63">
        <f>SUM(H14:I14)</f>
        <v>1330871.341423562</v>
      </c>
      <c r="K14" s="11">
        <v>3076905</v>
      </c>
      <c r="L14" s="8">
        <f>'2020-21'!I14</f>
        <v>48923.315068493161</v>
      </c>
      <c r="M14" s="7">
        <f>'2020-21'!J14</f>
        <v>0</v>
      </c>
      <c r="N14" s="7">
        <f>'2020-21'!K14</f>
        <v>0</v>
      </c>
      <c r="O14" s="6" t="s">
        <v>139</v>
      </c>
      <c r="P14" s="6" t="s">
        <v>139</v>
      </c>
      <c r="Q14" s="6" t="s">
        <v>139</v>
      </c>
      <c r="R14" s="6">
        <f>'2020-21'!T14</f>
        <v>10868</v>
      </c>
      <c r="S14" s="6">
        <f>'2020-21'!U14</f>
        <v>0</v>
      </c>
      <c r="T14" s="6" t="s">
        <v>331</v>
      </c>
      <c r="U14" s="6">
        <f>'2020-21'!O14</f>
        <v>0</v>
      </c>
      <c r="V14" s="6">
        <f>'2020-21'!P14</f>
        <v>0</v>
      </c>
      <c r="W14" s="6">
        <f>'2020-21'!Q14</f>
        <v>0</v>
      </c>
      <c r="X14" s="6">
        <f>'2020-21'!R14</f>
        <v>186955</v>
      </c>
      <c r="Y14" s="65">
        <f t="shared" si="2"/>
        <v>246746.31506849316</v>
      </c>
      <c r="Z14" s="11"/>
      <c r="AA14" s="65">
        <f>+Y14</f>
        <v>246746.31506849316</v>
      </c>
      <c r="AD14" s="114"/>
      <c r="AE14" s="32"/>
      <c r="AG14" s="32"/>
    </row>
    <row r="15" spans="1:33" x14ac:dyDescent="0.25">
      <c r="A15" s="9" t="s">
        <v>155</v>
      </c>
      <c r="B15" s="60"/>
      <c r="C15" s="10">
        <v>3072006</v>
      </c>
      <c r="D15" s="9" t="s">
        <v>155</v>
      </c>
      <c r="E15" s="81">
        <v>6490.0455776230465</v>
      </c>
      <c r="F15" s="81">
        <v>-2604.14</v>
      </c>
      <c r="G15" s="81">
        <v>-4235</v>
      </c>
      <c r="H15" s="62">
        <v>992627.8789539492</v>
      </c>
      <c r="I15" s="259">
        <f>'2020-21'!F15</f>
        <v>0</v>
      </c>
      <c r="J15" s="63">
        <f t="shared" ref="J15:J79" si="3">SUM(H15:I15)</f>
        <v>992627.8789539492</v>
      </c>
      <c r="K15" s="11">
        <v>3072004</v>
      </c>
      <c r="L15" s="8">
        <f>'2020-21'!I15</f>
        <v>49928.43013698631</v>
      </c>
      <c r="M15" s="7">
        <f>'2020-21'!J15</f>
        <v>0</v>
      </c>
      <c r="N15" s="7">
        <f>'2020-21'!K15</f>
        <v>0</v>
      </c>
      <c r="O15" s="6" t="s">
        <v>139</v>
      </c>
      <c r="P15" s="6" t="s">
        <v>139</v>
      </c>
      <c r="Q15" s="6" t="s">
        <v>139</v>
      </c>
      <c r="R15" s="6">
        <f>'2020-21'!T15</f>
        <v>10045</v>
      </c>
      <c r="S15" s="6">
        <f>'2020-21'!U15</f>
        <v>40087</v>
      </c>
      <c r="T15" s="6" t="s">
        <v>331</v>
      </c>
      <c r="U15" s="6">
        <f>'2020-21'!O15</f>
        <v>0</v>
      </c>
      <c r="V15" s="6">
        <f>'2020-21'!P15</f>
        <v>0</v>
      </c>
      <c r="W15" s="6">
        <f>'2020-21'!Q15</f>
        <v>0</v>
      </c>
      <c r="X15" s="6">
        <f>'2020-21'!R15</f>
        <v>73975</v>
      </c>
      <c r="Y15" s="65">
        <f t="shared" si="2"/>
        <v>174035.43013698631</v>
      </c>
      <c r="Z15" s="11"/>
      <c r="AA15" s="65">
        <f>+Y15</f>
        <v>174035.43013698631</v>
      </c>
      <c r="AD15" s="114"/>
      <c r="AE15" s="32"/>
      <c r="AG15" s="32"/>
    </row>
    <row r="16" spans="1:33" x14ac:dyDescent="0.25">
      <c r="A16" s="9" t="s">
        <v>156</v>
      </c>
      <c r="B16" s="60"/>
      <c r="C16" s="10">
        <v>3072022</v>
      </c>
      <c r="D16" s="9" t="s">
        <v>156</v>
      </c>
      <c r="E16" s="81">
        <v>5679.3961708482684</v>
      </c>
      <c r="F16" s="81">
        <v>-3669.4700000000003</v>
      </c>
      <c r="G16" s="81">
        <v>-5967.5</v>
      </c>
      <c r="H16" s="62">
        <v>1222791.9990740742</v>
      </c>
      <c r="I16" s="259">
        <f>'2020-21'!F16</f>
        <v>0</v>
      </c>
      <c r="J16" s="63">
        <f>SUM(H16:I16)</f>
        <v>1222791.9990740742</v>
      </c>
      <c r="K16" s="11">
        <v>3074002</v>
      </c>
      <c r="L16" s="8">
        <f>'2020-21'!I16</f>
        <v>71463.969863013743</v>
      </c>
      <c r="M16" s="7">
        <f>'2020-21'!J16</f>
        <v>0</v>
      </c>
      <c r="N16" s="7">
        <f>'2020-21'!K16</f>
        <v>0</v>
      </c>
      <c r="O16" s="6" t="s">
        <v>139</v>
      </c>
      <c r="P16" s="6" t="s">
        <v>139</v>
      </c>
      <c r="Q16" s="6" t="s">
        <v>139</v>
      </c>
      <c r="R16" s="6">
        <f>'2020-21'!T16</f>
        <v>10634</v>
      </c>
      <c r="S16" s="6">
        <f>'2020-21'!U16</f>
        <v>31361</v>
      </c>
      <c r="T16" s="6" t="s">
        <v>331</v>
      </c>
      <c r="U16" s="6">
        <f>'2020-21'!O16</f>
        <v>0</v>
      </c>
      <c r="V16" s="6">
        <f>'2020-21'!P16</f>
        <v>0</v>
      </c>
      <c r="W16" s="6">
        <f>'2020-21'!Q16</f>
        <v>0</v>
      </c>
      <c r="X16" s="6">
        <f>'2020-21'!R16</f>
        <v>111635</v>
      </c>
      <c r="Y16" s="65">
        <f t="shared" si="2"/>
        <v>225093.96986301374</v>
      </c>
      <c r="Z16" s="11"/>
      <c r="AA16" s="65">
        <f>+Y16</f>
        <v>225093.96986301374</v>
      </c>
      <c r="AD16" s="114"/>
      <c r="AE16" s="32"/>
      <c r="AG16" s="32"/>
    </row>
    <row r="17" spans="1:33" x14ac:dyDescent="0.25">
      <c r="A17" s="9" t="s">
        <v>157</v>
      </c>
      <c r="B17" s="60"/>
      <c r="C17" s="10">
        <v>3072033</v>
      </c>
      <c r="D17" s="9" t="s">
        <v>157</v>
      </c>
      <c r="E17" s="81">
        <v>5275.3346237904798</v>
      </c>
      <c r="F17" s="81">
        <v>-5969.2300000000005</v>
      </c>
      <c r="G17" s="81">
        <v>-9707.5</v>
      </c>
      <c r="H17" s="62">
        <v>1846516.3921980395</v>
      </c>
      <c r="I17" s="259">
        <f>'2020-21'!F17</f>
        <v>0</v>
      </c>
      <c r="J17" s="63">
        <f>SUM(H17:I17)</f>
        <v>1846516.3921980395</v>
      </c>
      <c r="K17" s="11">
        <v>3074007</v>
      </c>
      <c r="L17" s="8">
        <f>'2020-21'!I17</f>
        <v>102547.2876712329</v>
      </c>
      <c r="M17" s="7">
        <f>'2020-21'!J17</f>
        <v>0</v>
      </c>
      <c r="N17" s="7">
        <f>'2020-21'!K17</f>
        <v>0</v>
      </c>
      <c r="O17" s="6" t="s">
        <v>139</v>
      </c>
      <c r="P17" s="6" t="s">
        <v>139</v>
      </c>
      <c r="Q17" s="6" t="s">
        <v>139</v>
      </c>
      <c r="R17" s="6">
        <f>'2020-21'!T17</f>
        <v>11107</v>
      </c>
      <c r="S17" s="6">
        <f>'2020-21'!U17</f>
        <v>42459</v>
      </c>
      <c r="T17" s="6" t="s">
        <v>331</v>
      </c>
      <c r="U17" s="6">
        <f>'2020-21'!O17</f>
        <v>0</v>
      </c>
      <c r="V17" s="6">
        <f>'2020-21'!P17</f>
        <v>0</v>
      </c>
      <c r="W17" s="6">
        <f>'2020-21'!Q17</f>
        <v>0</v>
      </c>
      <c r="X17" s="6">
        <f>'2020-21'!R17</f>
        <v>150815</v>
      </c>
      <c r="Y17" s="65">
        <f t="shared" si="2"/>
        <v>306928.28767123289</v>
      </c>
      <c r="Z17" s="11"/>
      <c r="AA17" s="65">
        <f>+Y17</f>
        <v>306928.28767123289</v>
      </c>
      <c r="AD17" s="114"/>
      <c r="AE17" s="32"/>
      <c r="AG17" s="32"/>
    </row>
    <row r="18" spans="1:33" x14ac:dyDescent="0.25">
      <c r="A18" s="9" t="s">
        <v>158</v>
      </c>
      <c r="B18" s="60"/>
      <c r="C18" s="10">
        <v>3072046</v>
      </c>
      <c r="D18" s="9" t="s">
        <v>158</v>
      </c>
      <c r="E18" s="81">
        <v>4596.3900251183059</v>
      </c>
      <c r="F18" s="81">
        <v>-10551.84</v>
      </c>
      <c r="G18" s="81">
        <v>-17160</v>
      </c>
      <c r="H18" s="62">
        <v>2840435.5356738232</v>
      </c>
      <c r="I18" s="259">
        <f>'2020-21'!F18</f>
        <v>0</v>
      </c>
      <c r="J18" s="63">
        <f t="shared" si="3"/>
        <v>2840435.5356738232</v>
      </c>
      <c r="K18" s="11">
        <v>3072001</v>
      </c>
      <c r="L18" s="8">
        <f>'2020-21'!I18</f>
        <v>187097.93717942966</v>
      </c>
      <c r="M18" s="7">
        <f>'2020-21'!J18</f>
        <v>0</v>
      </c>
      <c r="N18" s="7">
        <f>'2020-21'!K18</f>
        <v>0</v>
      </c>
      <c r="O18" s="6" t="s">
        <v>139</v>
      </c>
      <c r="P18" s="6" t="s">
        <v>139</v>
      </c>
      <c r="Q18" s="6" t="s">
        <v>139</v>
      </c>
      <c r="R18" s="6">
        <f>'2020-21'!T18</f>
        <v>12413</v>
      </c>
      <c r="S18" s="6">
        <f>'2020-21'!U18</f>
        <v>92658</v>
      </c>
      <c r="T18" s="6" t="s">
        <v>331</v>
      </c>
      <c r="U18" s="6">
        <f>'2020-21'!O18</f>
        <v>0</v>
      </c>
      <c r="V18" s="6">
        <f>'2020-21'!P18</f>
        <v>0</v>
      </c>
      <c r="W18" s="6">
        <f>'2020-21'!Q18</f>
        <v>0</v>
      </c>
      <c r="X18" s="6">
        <f>'2020-21'!R18</f>
        <v>127560</v>
      </c>
      <c r="Y18" s="65">
        <f t="shared" si="2"/>
        <v>419728.93717942969</v>
      </c>
      <c r="Z18" s="11"/>
      <c r="AA18" s="65">
        <f>+Y18</f>
        <v>419728.93717942969</v>
      </c>
      <c r="AD18" s="114"/>
      <c r="AE18" s="32"/>
      <c r="AG18" s="32"/>
    </row>
    <row r="19" spans="1:33" x14ac:dyDescent="0.25">
      <c r="A19" s="9" t="s">
        <v>159</v>
      </c>
      <c r="B19" s="60"/>
      <c r="C19" s="10">
        <v>3072058</v>
      </c>
      <c r="D19" s="9" t="s">
        <v>159</v>
      </c>
      <c r="E19" s="81">
        <v>5703.9160142532373</v>
      </c>
      <c r="F19" s="81">
        <v>-6577.99</v>
      </c>
      <c r="G19" s="81">
        <v>-10697.5</v>
      </c>
      <c r="H19" s="62">
        <v>2201547.8395445091</v>
      </c>
      <c r="I19" s="259">
        <f>'2020-21'!F19</f>
        <v>150000</v>
      </c>
      <c r="J19" s="63">
        <f t="shared" si="3"/>
        <v>2351547.8395445091</v>
      </c>
      <c r="K19" s="11">
        <v>3072083</v>
      </c>
      <c r="L19" s="8">
        <f>'2020-21'!I19</f>
        <v>174914.94861890867</v>
      </c>
      <c r="M19" s="7">
        <f>'2020-21'!J19</f>
        <v>0</v>
      </c>
      <c r="N19" s="7">
        <f>'2020-21'!K19</f>
        <v>128712</v>
      </c>
      <c r="O19" s="6" t="s">
        <v>139</v>
      </c>
      <c r="P19" s="6" t="s">
        <v>139</v>
      </c>
      <c r="Q19" s="6" t="s">
        <v>139</v>
      </c>
      <c r="R19" s="6">
        <f>'2020-21'!T19</f>
        <v>11317</v>
      </c>
      <c r="S19" s="6">
        <f>'2020-21'!U19</f>
        <v>42477</v>
      </c>
      <c r="T19" s="6" t="s">
        <v>331</v>
      </c>
      <c r="U19" s="6">
        <f>'2020-21'!O19</f>
        <v>0</v>
      </c>
      <c r="V19" s="6">
        <f>'2020-21'!P19</f>
        <v>0</v>
      </c>
      <c r="W19" s="6">
        <f>'2020-21'!Q19</f>
        <v>0</v>
      </c>
      <c r="X19" s="6">
        <f>'2020-21'!R19</f>
        <v>219975</v>
      </c>
      <c r="Y19" s="65">
        <f t="shared" si="2"/>
        <v>577395.94861890865</v>
      </c>
      <c r="Z19" s="11"/>
      <c r="AA19" s="65">
        <f t="shared" ref="AA19:AA24" si="4">SUM(J19,Y19)</f>
        <v>2928943.788163418</v>
      </c>
      <c r="AD19" s="114"/>
      <c r="AE19" s="32"/>
      <c r="AG19" s="32"/>
    </row>
    <row r="20" spans="1:33" x14ac:dyDescent="0.25">
      <c r="A20" s="9" t="s">
        <v>160</v>
      </c>
      <c r="B20" s="60"/>
      <c r="C20" s="10">
        <v>3072059</v>
      </c>
      <c r="D20" s="9" t="s">
        <v>160</v>
      </c>
      <c r="E20" s="81">
        <v>4823.0286975160179</v>
      </c>
      <c r="F20" s="81">
        <v>-7694.05</v>
      </c>
      <c r="G20" s="81">
        <v>-12512.5</v>
      </c>
      <c r="H20" s="62">
        <v>2174271.5073697884</v>
      </c>
      <c r="I20" s="259">
        <f>'2020-21'!F20</f>
        <v>0</v>
      </c>
      <c r="J20" s="63">
        <f t="shared" si="3"/>
        <v>2174271.5073697884</v>
      </c>
      <c r="K20" s="11">
        <v>3077005</v>
      </c>
      <c r="L20" s="8">
        <f>'2020-21'!I20</f>
        <v>147603.71780821917</v>
      </c>
      <c r="M20" s="7">
        <f>'2020-21'!J20</f>
        <v>0</v>
      </c>
      <c r="N20" s="7">
        <f>'2020-21'!K20</f>
        <v>0</v>
      </c>
      <c r="O20" s="6" t="s">
        <v>139</v>
      </c>
      <c r="P20" s="6" t="s">
        <v>139</v>
      </c>
      <c r="Q20" s="6" t="s">
        <v>139</v>
      </c>
      <c r="R20" s="6">
        <f>'2020-21'!T20</f>
        <v>11684</v>
      </c>
      <c r="S20" s="6">
        <f>'2020-21'!U20</f>
        <v>60113</v>
      </c>
      <c r="T20" s="6" t="s">
        <v>331</v>
      </c>
      <c r="U20" s="6">
        <f>'2020-21'!O20</f>
        <v>0</v>
      </c>
      <c r="V20" s="6">
        <f>'2020-21'!P20</f>
        <v>0</v>
      </c>
      <c r="W20" s="6">
        <f>'2020-21'!Q20</f>
        <v>0</v>
      </c>
      <c r="X20" s="6">
        <f>'2020-21'!R20</f>
        <v>149255</v>
      </c>
      <c r="Y20" s="65">
        <f t="shared" si="2"/>
        <v>368655.71780821914</v>
      </c>
      <c r="Z20" s="11"/>
      <c r="AA20" s="65">
        <f t="shared" si="4"/>
        <v>2542927.2251780075</v>
      </c>
      <c r="AD20" s="114"/>
      <c r="AE20" s="32"/>
      <c r="AG20" s="32"/>
    </row>
    <row r="21" spans="1:33" x14ac:dyDescent="0.25">
      <c r="A21" s="9" t="s">
        <v>161</v>
      </c>
      <c r="B21" s="60"/>
      <c r="C21" s="10">
        <v>3072067</v>
      </c>
      <c r="D21" s="9" t="s">
        <v>161</v>
      </c>
      <c r="E21" s="81">
        <v>5267.7084135442801</v>
      </c>
      <c r="F21" s="81">
        <v>-6662.54</v>
      </c>
      <c r="G21" s="81">
        <v>-10835</v>
      </c>
      <c r="H21" s="62">
        <v>2057979.5749364463</v>
      </c>
      <c r="I21" s="259">
        <f>'2020-21'!F21</f>
        <v>0</v>
      </c>
      <c r="J21" s="63">
        <f t="shared" si="3"/>
        <v>2057979.5749364463</v>
      </c>
      <c r="K21" s="11">
        <v>3072006</v>
      </c>
      <c r="L21" s="8">
        <f>'2020-21'!I21</f>
        <v>61243.767945205473</v>
      </c>
      <c r="M21" s="7">
        <f>'2020-21'!J21</f>
        <v>0</v>
      </c>
      <c r="N21" s="7">
        <f>'2020-21'!K21</f>
        <v>0</v>
      </c>
      <c r="O21" s="6" t="s">
        <v>139</v>
      </c>
      <c r="P21" s="6" t="s">
        <v>139</v>
      </c>
      <c r="Q21" s="6" t="s">
        <v>139</v>
      </c>
      <c r="R21" s="6">
        <f>'2020-21'!T21</f>
        <v>11311</v>
      </c>
      <c r="S21" s="6">
        <f>'2020-21'!U21</f>
        <v>62174</v>
      </c>
      <c r="T21" s="6" t="s">
        <v>331</v>
      </c>
      <c r="U21" s="6">
        <f>'2020-21'!O21</f>
        <v>0</v>
      </c>
      <c r="V21" s="6">
        <f>'2020-21'!P21</f>
        <v>0</v>
      </c>
      <c r="W21" s="6">
        <f>'2020-21'!Q21</f>
        <v>0</v>
      </c>
      <c r="X21" s="6">
        <f>'2020-21'!R21</f>
        <v>146605</v>
      </c>
      <c r="Y21" s="65">
        <f t="shared" si="2"/>
        <v>281333.76794520544</v>
      </c>
      <c r="Z21" s="11"/>
      <c r="AA21" s="65">
        <f t="shared" si="4"/>
        <v>2339313.3428816516</v>
      </c>
      <c r="AD21" s="114"/>
      <c r="AE21" s="32"/>
      <c r="AG21" s="32"/>
    </row>
    <row r="22" spans="1:33" x14ac:dyDescent="0.25">
      <c r="A22" s="9" t="s">
        <v>162</v>
      </c>
      <c r="B22" s="60"/>
      <c r="C22" s="10">
        <v>3072071</v>
      </c>
      <c r="D22" s="9" t="s">
        <v>162</v>
      </c>
      <c r="E22" s="81">
        <v>5033.8794822009359</v>
      </c>
      <c r="F22" s="81">
        <v>-10281.280000000001</v>
      </c>
      <c r="G22" s="81">
        <v>-16720</v>
      </c>
      <c r="H22" s="62">
        <v>3033597.4451781693</v>
      </c>
      <c r="I22" s="259">
        <f>'2020-21'!F22</f>
        <v>118500</v>
      </c>
      <c r="J22" s="63">
        <f t="shared" si="3"/>
        <v>3152097.4451781693</v>
      </c>
      <c r="K22" s="11">
        <v>3072005</v>
      </c>
      <c r="L22" s="8">
        <f>'2020-21'!I22</f>
        <v>176177.52328767121</v>
      </c>
      <c r="M22" s="7">
        <f>'2020-21'!J22</f>
        <v>0</v>
      </c>
      <c r="N22" s="7">
        <f>'2020-21'!K22</f>
        <v>158376</v>
      </c>
      <c r="O22" s="6" t="s">
        <v>139</v>
      </c>
      <c r="P22" s="6" t="s">
        <v>139</v>
      </c>
      <c r="Q22" s="6" t="s">
        <v>139</v>
      </c>
      <c r="R22" s="6">
        <f>'2020-21'!T22</f>
        <v>12443</v>
      </c>
      <c r="S22" s="6">
        <f>'2020-21'!U22</f>
        <v>114830</v>
      </c>
      <c r="T22" s="6" t="s">
        <v>331</v>
      </c>
      <c r="U22" s="6">
        <f>'2020-21'!O22</f>
        <v>0</v>
      </c>
      <c r="V22" s="6">
        <f>'2020-21'!P22</f>
        <v>0</v>
      </c>
      <c r="W22" s="6">
        <f>'2020-21'!Q22</f>
        <v>0</v>
      </c>
      <c r="X22" s="6">
        <f>'2020-21'!R22</f>
        <v>207695</v>
      </c>
      <c r="Y22" s="65">
        <f t="shared" si="2"/>
        <v>669521.52328767115</v>
      </c>
      <c r="Z22" s="11"/>
      <c r="AA22" s="65">
        <f t="shared" si="4"/>
        <v>3821618.9684658404</v>
      </c>
      <c r="AD22" s="114"/>
      <c r="AE22" s="32"/>
      <c r="AG22" s="32"/>
    </row>
    <row r="23" spans="1:33" x14ac:dyDescent="0.25">
      <c r="A23" s="9" t="s">
        <v>163</v>
      </c>
      <c r="B23" s="60"/>
      <c r="C23" s="10">
        <v>3072076</v>
      </c>
      <c r="D23" s="9" t="s">
        <v>163</v>
      </c>
      <c r="E23" s="81">
        <v>5455.4567509677736</v>
      </c>
      <c r="F23" s="81">
        <v>-6138.33</v>
      </c>
      <c r="G23" s="81">
        <v>-9982.5</v>
      </c>
      <c r="H23" s="62">
        <v>1964209.9706013016</v>
      </c>
      <c r="I23" s="259">
        <f>'2020-21'!F23</f>
        <v>0</v>
      </c>
      <c r="J23" s="63">
        <f t="shared" si="3"/>
        <v>1964209.9706013016</v>
      </c>
      <c r="K23" s="11">
        <v>3072162</v>
      </c>
      <c r="L23" s="8">
        <f>'2020-21'!I23</f>
        <v>99138.245479452104</v>
      </c>
      <c r="M23" s="7">
        <f>'2020-21'!J23</f>
        <v>0</v>
      </c>
      <c r="N23" s="7">
        <f>'2020-21'!K23</f>
        <v>0</v>
      </c>
      <c r="O23" s="6" t="s">
        <v>139</v>
      </c>
      <c r="P23" s="6" t="s">
        <v>139</v>
      </c>
      <c r="Q23" s="6" t="s">
        <v>139</v>
      </c>
      <c r="R23" s="6">
        <f>'2020-21'!T23</f>
        <v>11113</v>
      </c>
      <c r="S23" s="6">
        <f>'2020-21'!U23</f>
        <v>29260</v>
      </c>
      <c r="T23" s="6" t="s">
        <v>331</v>
      </c>
      <c r="U23" s="6">
        <f>'2020-21'!O23</f>
        <v>0</v>
      </c>
      <c r="V23" s="6">
        <f>'2020-21'!P23</f>
        <v>0</v>
      </c>
      <c r="W23" s="6">
        <f>'2020-21'!Q23</f>
        <v>0</v>
      </c>
      <c r="X23" s="6">
        <f>'2020-21'!R23</f>
        <v>173680</v>
      </c>
      <c r="Y23" s="65">
        <f t="shared" si="2"/>
        <v>313191.24547945207</v>
      </c>
      <c r="Z23" s="11"/>
      <c r="AA23" s="65">
        <f t="shared" si="4"/>
        <v>2277401.2160807536</v>
      </c>
      <c r="AD23" s="114"/>
      <c r="AE23" s="32"/>
      <c r="AG23" s="32"/>
    </row>
    <row r="24" spans="1:33" x14ac:dyDescent="0.25">
      <c r="A24" s="9" t="s">
        <v>164</v>
      </c>
      <c r="B24" s="60"/>
      <c r="C24" s="10">
        <v>3072083</v>
      </c>
      <c r="D24" s="9" t="s">
        <v>164</v>
      </c>
      <c r="E24" s="81">
        <v>5276.553662696695</v>
      </c>
      <c r="F24" s="81">
        <v>-6493.4400000000005</v>
      </c>
      <c r="G24" s="81">
        <v>-10560</v>
      </c>
      <c r="H24" s="62">
        <v>2009143.1664755309</v>
      </c>
      <c r="I24" s="259">
        <f>'2020-21'!F24</f>
        <v>132000</v>
      </c>
      <c r="J24" s="63">
        <f t="shared" si="3"/>
        <v>2141143.1664755307</v>
      </c>
      <c r="K24" s="11">
        <v>3075400</v>
      </c>
      <c r="L24" s="8">
        <f>'2020-21'!I24</f>
        <v>72198.248219178175</v>
      </c>
      <c r="M24" s="7">
        <f>'2020-21'!J24</f>
        <v>0</v>
      </c>
      <c r="N24" s="7">
        <f>'2020-21'!K24</f>
        <v>202724</v>
      </c>
      <c r="O24" s="6" t="s">
        <v>139</v>
      </c>
      <c r="P24" s="6" t="s">
        <v>139</v>
      </c>
      <c r="Q24" s="6" t="s">
        <v>139</v>
      </c>
      <c r="R24" s="6">
        <f>'2020-21'!T24</f>
        <v>11124</v>
      </c>
      <c r="S24" s="6">
        <f>'2020-21'!U24</f>
        <v>61055</v>
      </c>
      <c r="T24" s="6" t="s">
        <v>331</v>
      </c>
      <c r="U24" s="6">
        <f>'2020-21'!O24</f>
        <v>0</v>
      </c>
      <c r="V24" s="6">
        <f>'2020-21'!P24</f>
        <v>0</v>
      </c>
      <c r="W24" s="6">
        <f>'2020-21'!Q24</f>
        <v>0</v>
      </c>
      <c r="X24" s="6">
        <f>'2020-21'!R24</f>
        <v>104910</v>
      </c>
      <c r="Y24" s="65">
        <f t="shared" si="2"/>
        <v>452011.24821917817</v>
      </c>
      <c r="Z24" s="11"/>
      <c r="AA24" s="65">
        <f t="shared" si="4"/>
        <v>2593154.4146947088</v>
      </c>
      <c r="AD24" s="114"/>
      <c r="AE24" s="32"/>
      <c r="AG24" s="32"/>
    </row>
    <row r="25" spans="1:33" x14ac:dyDescent="0.25">
      <c r="A25" s="9" t="s">
        <v>165</v>
      </c>
      <c r="B25" s="60"/>
      <c r="C25" s="10">
        <v>3072088</v>
      </c>
      <c r="D25" s="9" t="s">
        <v>165</v>
      </c>
      <c r="E25" s="81">
        <v>5305.7191583819567</v>
      </c>
      <c r="F25" s="81">
        <v>-6561.08</v>
      </c>
      <c r="G25" s="81">
        <v>-10670</v>
      </c>
      <c r="H25" s="62">
        <v>2041387.9534521992</v>
      </c>
      <c r="I25" s="259">
        <f>'2020-21'!F25</f>
        <v>175000</v>
      </c>
      <c r="J25" s="63">
        <f t="shared" si="3"/>
        <v>2216387.9534521992</v>
      </c>
      <c r="K25" s="11">
        <v>3072185</v>
      </c>
      <c r="L25" s="8">
        <f>'2020-21'!I25</f>
        <v>97291.786301369939</v>
      </c>
      <c r="M25" s="7">
        <f>'2020-21'!J25</f>
        <v>0</v>
      </c>
      <c r="N25" s="7">
        <f>'2020-21'!K25</f>
        <v>258496</v>
      </c>
      <c r="O25" s="6" t="s">
        <v>139</v>
      </c>
      <c r="P25" s="6" t="s">
        <v>139</v>
      </c>
      <c r="Q25" s="6" t="s">
        <v>139</v>
      </c>
      <c r="R25" s="6">
        <f>'2020-21'!T25</f>
        <v>11235</v>
      </c>
      <c r="S25" s="6">
        <f>'2020-21'!U25</f>
        <v>53321</v>
      </c>
      <c r="T25" s="6" t="s">
        <v>331</v>
      </c>
      <c r="U25" s="6">
        <f>'2020-21'!O25</f>
        <v>0</v>
      </c>
      <c r="V25" s="6">
        <f>'2020-21'!P25</f>
        <v>0</v>
      </c>
      <c r="W25" s="6">
        <f>'2020-21'!Q25</f>
        <v>0</v>
      </c>
      <c r="X25" s="6">
        <f>'2020-21'!R25</f>
        <v>135845</v>
      </c>
      <c r="Y25" s="65">
        <f t="shared" si="2"/>
        <v>556188.78630137001</v>
      </c>
      <c r="Z25" s="11"/>
      <c r="AA25" s="65">
        <f>+Y25</f>
        <v>556188.78630137001</v>
      </c>
      <c r="AD25" s="114"/>
      <c r="AE25" s="32"/>
      <c r="AG25" s="32"/>
    </row>
    <row r="26" spans="1:33" x14ac:dyDescent="0.25">
      <c r="A26" s="9" t="s">
        <v>166</v>
      </c>
      <c r="B26" s="60"/>
      <c r="C26" s="10">
        <v>3072092</v>
      </c>
      <c r="D26" s="9" t="s">
        <v>166</v>
      </c>
      <c r="E26" s="81">
        <v>5664.14988758871</v>
      </c>
      <c r="F26" s="81">
        <v>-5631.03</v>
      </c>
      <c r="G26" s="81">
        <v>-9157.5</v>
      </c>
      <c r="H26" s="62">
        <v>1871373.3825670404</v>
      </c>
      <c r="I26" s="259">
        <f>'2020-21'!F26</f>
        <v>0</v>
      </c>
      <c r="J26" s="63">
        <f t="shared" si="3"/>
        <v>1871373.3825670404</v>
      </c>
      <c r="K26" s="11">
        <v>3074603</v>
      </c>
      <c r="L26" s="8">
        <f>'2020-21'!I26</f>
        <v>33343.926027397261</v>
      </c>
      <c r="M26" s="7">
        <f>'2020-21'!J26</f>
        <v>0</v>
      </c>
      <c r="N26" s="7">
        <f>'2020-21'!K26</f>
        <v>0</v>
      </c>
      <c r="O26" s="6" t="s">
        <v>139</v>
      </c>
      <c r="P26" s="6" t="s">
        <v>139</v>
      </c>
      <c r="Q26" s="6" t="s">
        <v>139</v>
      </c>
      <c r="R26" s="6">
        <f>'2020-21'!T26</f>
        <v>11060</v>
      </c>
      <c r="S26" s="6">
        <f>'2020-21'!U26</f>
        <v>37579</v>
      </c>
      <c r="T26" s="6" t="s">
        <v>331</v>
      </c>
      <c r="U26" s="6">
        <f>'2020-21'!O26</f>
        <v>0</v>
      </c>
      <c r="V26" s="6">
        <f>'2020-21'!P26</f>
        <v>0</v>
      </c>
      <c r="W26" s="6">
        <f>'2020-21'!Q26</f>
        <v>0</v>
      </c>
      <c r="X26" s="6">
        <f>'2020-21'!R26</f>
        <v>144870</v>
      </c>
      <c r="Y26" s="65">
        <f t="shared" si="2"/>
        <v>226852.92602739728</v>
      </c>
      <c r="Z26" s="11"/>
      <c r="AA26" s="65">
        <f t="shared" ref="AA26:AA32" si="5">SUM(J26,Y26)</f>
        <v>2098226.3085944378</v>
      </c>
      <c r="AD26" s="114"/>
      <c r="AE26" s="32"/>
      <c r="AG26" s="32"/>
    </row>
    <row r="27" spans="1:33" x14ac:dyDescent="0.25">
      <c r="A27" s="9" t="s">
        <v>167</v>
      </c>
      <c r="B27" s="60"/>
      <c r="C27" s="10">
        <v>3072094</v>
      </c>
      <c r="D27" s="9" t="s">
        <v>167</v>
      </c>
      <c r="E27" s="81">
        <v>5688.3067254495008</v>
      </c>
      <c r="F27" s="81">
        <v>-5817.04</v>
      </c>
      <c r="G27" s="81">
        <v>-9460</v>
      </c>
      <c r="H27" s="62">
        <v>1941500.4735546282</v>
      </c>
      <c r="I27" s="259">
        <f>'2020-21'!F27</f>
        <v>126000</v>
      </c>
      <c r="J27" s="63">
        <f t="shared" si="3"/>
        <v>2067500.4735546282</v>
      </c>
      <c r="K27" s="11">
        <v>3077007</v>
      </c>
      <c r="L27" s="8">
        <f>'2020-21'!I27</f>
        <v>84258.695890411036</v>
      </c>
      <c r="M27" s="7">
        <f>'2020-21'!J27</f>
        <v>0</v>
      </c>
      <c r="N27" s="7">
        <f>'2020-21'!K27</f>
        <v>138548</v>
      </c>
      <c r="O27" s="6" t="s">
        <v>139</v>
      </c>
      <c r="P27" s="6" t="s">
        <v>139</v>
      </c>
      <c r="Q27" s="6" t="s">
        <v>139</v>
      </c>
      <c r="R27" s="6">
        <f>'2020-21'!T27</f>
        <v>11072</v>
      </c>
      <c r="S27" s="6">
        <f>'2020-21'!U27</f>
        <v>27171</v>
      </c>
      <c r="T27" s="6" t="s">
        <v>331</v>
      </c>
      <c r="U27" s="6">
        <f>'2020-21'!O27</f>
        <v>0</v>
      </c>
      <c r="V27" s="6">
        <f>'2020-21'!P27</f>
        <v>0</v>
      </c>
      <c r="W27" s="6">
        <f>'2020-21'!Q27</f>
        <v>0</v>
      </c>
      <c r="X27" s="6">
        <f>'2020-21'!R27</f>
        <v>158240</v>
      </c>
      <c r="Y27" s="65">
        <f t="shared" si="2"/>
        <v>419289.69589041104</v>
      </c>
      <c r="Z27" s="11"/>
      <c r="AA27" s="65">
        <f t="shared" si="5"/>
        <v>2486790.1694450392</v>
      </c>
      <c r="AD27" s="114"/>
      <c r="AE27" s="32"/>
      <c r="AG27" s="32"/>
    </row>
    <row r="28" spans="1:33" x14ac:dyDescent="0.25">
      <c r="A28" s="9" t="s">
        <v>168</v>
      </c>
      <c r="B28" s="60"/>
      <c r="C28" s="10">
        <v>3072115</v>
      </c>
      <c r="D28" s="9" t="s">
        <v>168</v>
      </c>
      <c r="E28" s="81">
        <v>4974.3642762237369</v>
      </c>
      <c r="F28" s="81">
        <v>-6983.83</v>
      </c>
      <c r="G28" s="81">
        <v>-11357.5</v>
      </c>
      <c r="H28" s="62">
        <v>2036071.1160804033</v>
      </c>
      <c r="I28" s="259">
        <f>'2020-21'!F28</f>
        <v>0</v>
      </c>
      <c r="J28" s="63">
        <f t="shared" si="3"/>
        <v>2036071.1160804033</v>
      </c>
      <c r="K28" s="11">
        <v>3073513</v>
      </c>
      <c r="L28" s="8">
        <f>'2020-21'!I28</f>
        <v>108514.37260273972</v>
      </c>
      <c r="M28" s="7">
        <f>'2020-21'!J28</f>
        <v>0</v>
      </c>
      <c r="N28" s="7">
        <f>'2020-21'!K28</f>
        <v>0</v>
      </c>
      <c r="O28" s="6" t="s">
        <v>139</v>
      </c>
      <c r="P28" s="6" t="s">
        <v>139</v>
      </c>
      <c r="Q28" s="6" t="s">
        <v>139</v>
      </c>
      <c r="R28" s="6">
        <f>'2020-21'!T28</f>
        <v>11416</v>
      </c>
      <c r="S28" s="6">
        <f>'2020-21'!U28</f>
        <v>64381</v>
      </c>
      <c r="T28" s="6" t="s">
        <v>331</v>
      </c>
      <c r="U28" s="6">
        <f>'2020-21'!O28</f>
        <v>0</v>
      </c>
      <c r="V28" s="6">
        <f>'2020-21'!P28</f>
        <v>0</v>
      </c>
      <c r="W28" s="6">
        <f>'2020-21'!Q28</f>
        <v>0</v>
      </c>
      <c r="X28" s="6">
        <f>'2020-21'!R28</f>
        <v>95495</v>
      </c>
      <c r="Y28" s="65">
        <f t="shared" si="2"/>
        <v>279806.37260273972</v>
      </c>
      <c r="Z28" s="11"/>
      <c r="AA28" s="65">
        <f t="shared" si="5"/>
        <v>2315877.4886831432</v>
      </c>
      <c r="AD28" s="114"/>
      <c r="AE28" s="32"/>
      <c r="AG28" s="32"/>
    </row>
    <row r="29" spans="1:33" x14ac:dyDescent="0.25">
      <c r="A29" s="9" t="s">
        <v>169</v>
      </c>
      <c r="B29" s="60"/>
      <c r="C29" s="10">
        <v>3072121</v>
      </c>
      <c r="D29" s="9" t="s">
        <v>169</v>
      </c>
      <c r="E29" s="81">
        <v>5200.8559434701037</v>
      </c>
      <c r="F29" s="81">
        <v>-10484.200000000001</v>
      </c>
      <c r="G29" s="81">
        <v>-17050</v>
      </c>
      <c r="H29" s="62">
        <v>3196996.484951464</v>
      </c>
      <c r="I29" s="259">
        <f>'2020-21'!F29</f>
        <v>0</v>
      </c>
      <c r="J29" s="63">
        <f t="shared" si="3"/>
        <v>3196996.484951464</v>
      </c>
      <c r="K29" s="11">
        <v>3072163</v>
      </c>
      <c r="L29" s="8">
        <f>'2020-21'!I29</f>
        <v>171446.24109589047</v>
      </c>
      <c r="M29" s="7">
        <f>'2020-21'!J29</f>
        <v>0</v>
      </c>
      <c r="N29" s="7">
        <f>'2020-21'!K29</f>
        <v>0</v>
      </c>
      <c r="O29" s="6" t="s">
        <v>139</v>
      </c>
      <c r="P29" s="6" t="s">
        <v>139</v>
      </c>
      <c r="Q29" s="6" t="s">
        <v>139</v>
      </c>
      <c r="R29" s="6">
        <f>'2020-21'!T29</f>
        <v>12437</v>
      </c>
      <c r="S29" s="6">
        <f>'2020-21'!U29</f>
        <v>86723</v>
      </c>
      <c r="T29" s="6" t="s">
        <v>331</v>
      </c>
      <c r="U29" s="6">
        <f>'2020-21'!O29</f>
        <v>0</v>
      </c>
      <c r="V29" s="6">
        <f>'2020-21'!P29</f>
        <v>0</v>
      </c>
      <c r="W29" s="6">
        <f>'2020-21'!Q29</f>
        <v>0</v>
      </c>
      <c r="X29" s="6">
        <f>'2020-21'!R29</f>
        <v>243540</v>
      </c>
      <c r="Y29" s="65">
        <f t="shared" si="2"/>
        <v>514146.24109589047</v>
      </c>
      <c r="Z29" s="11"/>
      <c r="AA29" s="65">
        <f t="shared" si="5"/>
        <v>3711142.7260473543</v>
      </c>
      <c r="AD29" s="114"/>
      <c r="AE29" s="32"/>
      <c r="AG29" s="32"/>
    </row>
    <row r="30" spans="1:33" x14ac:dyDescent="0.25">
      <c r="A30" s="9" t="s">
        <v>170</v>
      </c>
      <c r="B30" s="60"/>
      <c r="C30" s="10">
        <v>3072125</v>
      </c>
      <c r="D30" s="9" t="s">
        <v>170</v>
      </c>
      <c r="E30" s="81">
        <v>5020.567446619475</v>
      </c>
      <c r="F30" s="81">
        <v>-10010.719999999999</v>
      </c>
      <c r="G30" s="81">
        <v>-16280</v>
      </c>
      <c r="H30" s="62">
        <v>2945885.2083987291</v>
      </c>
      <c r="I30" s="259">
        <f>'2020-21'!F30</f>
        <v>126000</v>
      </c>
      <c r="J30" s="63">
        <f t="shared" si="3"/>
        <v>3071885.2083987291</v>
      </c>
      <c r="K30" s="11">
        <v>3072088</v>
      </c>
      <c r="L30" s="8">
        <f>'2020-21'!I30</f>
        <v>72476.809191338965</v>
      </c>
      <c r="M30" s="7">
        <f>'2020-21'!J30</f>
        <v>0</v>
      </c>
      <c r="N30" s="7">
        <f>'2020-21'!K30</f>
        <v>114095</v>
      </c>
      <c r="O30" s="6" t="s">
        <v>139</v>
      </c>
      <c r="P30" s="6" t="s">
        <v>139</v>
      </c>
      <c r="Q30" s="6" t="s">
        <v>139</v>
      </c>
      <c r="R30" s="6">
        <f>'2020-21'!T30</f>
        <v>12139</v>
      </c>
      <c r="S30" s="6">
        <f>'2020-21'!U30</f>
        <v>84596</v>
      </c>
      <c r="T30" s="6" t="s">
        <v>331</v>
      </c>
      <c r="U30" s="6">
        <f>'2020-21'!O30</f>
        <v>0</v>
      </c>
      <c r="V30" s="6">
        <f>'2020-21'!P30</f>
        <v>0</v>
      </c>
      <c r="W30" s="6">
        <f>'2020-21'!Q30</f>
        <v>0</v>
      </c>
      <c r="X30" s="6">
        <f>'2020-21'!R30</f>
        <v>228260</v>
      </c>
      <c r="Y30" s="65">
        <f t="shared" si="2"/>
        <v>511566.80919133895</v>
      </c>
      <c r="Z30" s="11"/>
      <c r="AA30" s="65">
        <f t="shared" si="5"/>
        <v>3583452.0175900683</v>
      </c>
      <c r="AD30" s="114"/>
      <c r="AE30" s="32"/>
      <c r="AG30" s="32"/>
    </row>
    <row r="31" spans="1:33" x14ac:dyDescent="0.25">
      <c r="A31" s="9" t="s">
        <v>171</v>
      </c>
      <c r="B31" s="60"/>
      <c r="C31" s="10">
        <v>3072150</v>
      </c>
      <c r="D31" s="9" t="s">
        <v>171</v>
      </c>
      <c r="E31" s="81">
        <v>5138.6224440391206</v>
      </c>
      <c r="F31" s="81">
        <v>-6730.18</v>
      </c>
      <c r="G31" s="81">
        <v>-10945</v>
      </c>
      <c r="H31" s="62">
        <v>2027496.5527275701</v>
      </c>
      <c r="I31" s="259">
        <f>'2020-21'!F31</f>
        <v>0</v>
      </c>
      <c r="J31" s="63">
        <f t="shared" si="3"/>
        <v>2027496.5527275701</v>
      </c>
      <c r="K31" s="11">
        <v>3072164</v>
      </c>
      <c r="L31" s="8">
        <f>'2020-21'!I31</f>
        <v>130149.56529680366</v>
      </c>
      <c r="M31" s="7">
        <f>'2020-21'!J31</f>
        <v>0</v>
      </c>
      <c r="N31" s="7">
        <f>'2020-21'!K31</f>
        <v>0</v>
      </c>
      <c r="O31" s="6" t="s">
        <v>139</v>
      </c>
      <c r="P31" s="6" t="s">
        <v>139</v>
      </c>
      <c r="Q31" s="6" t="s">
        <v>139</v>
      </c>
      <c r="R31" s="6">
        <f>'2020-21'!T31</f>
        <v>11433</v>
      </c>
      <c r="S31" s="6">
        <f>'2020-21'!U31</f>
        <v>68593</v>
      </c>
      <c r="T31" s="6" t="s">
        <v>331</v>
      </c>
      <c r="U31" s="6">
        <f>'2020-21'!O31</f>
        <v>0</v>
      </c>
      <c r="V31" s="6">
        <f>'2020-21'!P31</f>
        <v>0</v>
      </c>
      <c r="W31" s="6">
        <f>'2020-21'!Q31</f>
        <v>0</v>
      </c>
      <c r="X31" s="6">
        <f>'2020-21'!R31</f>
        <v>102395</v>
      </c>
      <c r="Y31" s="65">
        <f t="shared" si="2"/>
        <v>312570.56529680366</v>
      </c>
      <c r="Z31" s="11"/>
      <c r="AA31" s="65">
        <f t="shared" si="5"/>
        <v>2340067.1180243739</v>
      </c>
      <c r="AD31" s="114"/>
      <c r="AE31" s="32"/>
      <c r="AG31" s="32"/>
    </row>
    <row r="32" spans="1:33" x14ac:dyDescent="0.25">
      <c r="A32" s="9" t="s">
        <v>172</v>
      </c>
      <c r="B32" s="60"/>
      <c r="C32" s="10">
        <v>3072151</v>
      </c>
      <c r="D32" s="9" t="s">
        <v>172</v>
      </c>
      <c r="E32" s="81">
        <v>4747.1899355656687</v>
      </c>
      <c r="F32" s="81">
        <v>-8438.09</v>
      </c>
      <c r="G32" s="81">
        <v>-13722.5</v>
      </c>
      <c r="H32" s="62">
        <v>2346687.1878472688</v>
      </c>
      <c r="I32" s="259">
        <f>'2020-21'!F32</f>
        <v>0</v>
      </c>
      <c r="J32" s="63">
        <f t="shared" si="3"/>
        <v>2346687.1878472688</v>
      </c>
      <c r="K32" s="11">
        <v>3072165</v>
      </c>
      <c r="L32" s="8">
        <f>'2020-21'!I32</f>
        <v>144584.96671232869</v>
      </c>
      <c r="M32" s="7">
        <f>'2020-21'!J32</f>
        <v>0</v>
      </c>
      <c r="N32" s="7">
        <f>'2020-21'!K32</f>
        <v>0</v>
      </c>
      <c r="O32" s="6" t="s">
        <v>139</v>
      </c>
      <c r="P32" s="6" t="s">
        <v>139</v>
      </c>
      <c r="Q32" s="6" t="s">
        <v>139</v>
      </c>
      <c r="R32" s="6">
        <f>'2020-21'!T32</f>
        <v>12303</v>
      </c>
      <c r="S32" s="6">
        <f>'2020-21'!U32</f>
        <v>76974</v>
      </c>
      <c r="T32" s="6" t="s">
        <v>331</v>
      </c>
      <c r="U32" s="6">
        <f>'2020-21'!O32</f>
        <v>0</v>
      </c>
      <c r="V32" s="6">
        <f>'2020-21'!P32</f>
        <v>0</v>
      </c>
      <c r="W32" s="6">
        <f>'2020-21'!Q32</f>
        <v>0</v>
      </c>
      <c r="X32" s="6">
        <f>'2020-21'!R32</f>
        <v>164010</v>
      </c>
      <c r="Y32" s="65">
        <f t="shared" si="2"/>
        <v>397871.96671232872</v>
      </c>
      <c r="Z32" s="11"/>
      <c r="AA32" s="65">
        <f t="shared" si="5"/>
        <v>2744559.1545595974</v>
      </c>
      <c r="AD32" s="114"/>
      <c r="AE32" s="32"/>
      <c r="AG32" s="32"/>
    </row>
    <row r="33" spans="1:33" x14ac:dyDescent="0.25">
      <c r="A33" s="9" t="s">
        <v>173</v>
      </c>
      <c r="B33" s="60"/>
      <c r="C33" s="10">
        <v>3072153</v>
      </c>
      <c r="D33" s="9" t="s">
        <v>173</v>
      </c>
      <c r="E33" s="81">
        <v>5581.7569943279823</v>
      </c>
      <c r="F33" s="81">
        <v>-5867.77</v>
      </c>
      <c r="G33" s="81">
        <v>-9542.5</v>
      </c>
      <c r="H33" s="62">
        <v>1921459.4070318097</v>
      </c>
      <c r="I33" s="259">
        <f>'2020-21'!F33</f>
        <v>0</v>
      </c>
      <c r="J33" s="63">
        <f t="shared" si="3"/>
        <v>1921459.4070318097</v>
      </c>
      <c r="K33" s="11">
        <v>3074030</v>
      </c>
      <c r="L33" s="8">
        <f>'2020-21'!I33</f>
        <v>41269.219178082152</v>
      </c>
      <c r="M33" s="7">
        <f>'2020-21'!J33</f>
        <v>0</v>
      </c>
      <c r="N33" s="7">
        <f>'2020-21'!K33</f>
        <v>0</v>
      </c>
      <c r="O33" s="6" t="s">
        <v>139</v>
      </c>
      <c r="P33" s="6" t="s">
        <v>139</v>
      </c>
      <c r="Q33" s="6" t="s">
        <v>139</v>
      </c>
      <c r="R33" s="6">
        <f>'2020-21'!T33</f>
        <v>11142</v>
      </c>
      <c r="S33" s="6">
        <f>'2020-21'!U33</f>
        <v>46782</v>
      </c>
      <c r="T33" s="6" t="s">
        <v>331</v>
      </c>
      <c r="U33" s="6">
        <f>'2020-21'!O33</f>
        <v>0</v>
      </c>
      <c r="V33" s="6">
        <f>'2020-21'!P33</f>
        <v>0</v>
      </c>
      <c r="W33" s="6">
        <f>'2020-21'!Q33</f>
        <v>0</v>
      </c>
      <c r="X33" s="6">
        <f>'2020-21'!R33</f>
        <v>202100</v>
      </c>
      <c r="Y33" s="65">
        <f t="shared" si="2"/>
        <v>301293.21917808219</v>
      </c>
      <c r="Z33" s="11"/>
      <c r="AA33" s="65">
        <f>+Y33</f>
        <v>301293.21917808219</v>
      </c>
      <c r="AD33" s="114"/>
      <c r="AE33" s="32"/>
      <c r="AG33" s="32"/>
    </row>
    <row r="34" spans="1:33" x14ac:dyDescent="0.25">
      <c r="A34" s="9" t="s">
        <v>174</v>
      </c>
      <c r="B34" s="60"/>
      <c r="C34" s="10">
        <v>3072154</v>
      </c>
      <c r="D34" s="9" t="s">
        <v>174</v>
      </c>
      <c r="E34" s="81">
        <v>4912.877238941981</v>
      </c>
      <c r="F34" s="81">
        <v>-6121.42</v>
      </c>
      <c r="G34" s="81">
        <v>-9955</v>
      </c>
      <c r="H34" s="62">
        <v>1762385.1404969972</v>
      </c>
      <c r="I34" s="259">
        <f>'2020-21'!F34</f>
        <v>0</v>
      </c>
      <c r="J34" s="63">
        <f t="shared" si="3"/>
        <v>1762385.1404969972</v>
      </c>
      <c r="K34" s="11">
        <v>3072012</v>
      </c>
      <c r="L34" s="8">
        <f>'2020-21'!I34</f>
        <v>77089.564383561621</v>
      </c>
      <c r="M34" s="7">
        <f>'2020-21'!J34</f>
        <v>0</v>
      </c>
      <c r="N34" s="7">
        <f>'2020-21'!K34</f>
        <v>0</v>
      </c>
      <c r="O34" s="6" t="s">
        <v>139</v>
      </c>
      <c r="P34" s="6" t="s">
        <v>139</v>
      </c>
      <c r="Q34" s="6" t="s">
        <v>139</v>
      </c>
      <c r="R34" s="6">
        <f>'2020-21'!T34</f>
        <v>11188</v>
      </c>
      <c r="S34" s="6">
        <f>'2020-21'!U34</f>
        <v>49888</v>
      </c>
      <c r="T34" s="6" t="s">
        <v>331</v>
      </c>
      <c r="U34" s="6">
        <f>'2020-21'!O34</f>
        <v>0</v>
      </c>
      <c r="V34" s="6">
        <f>'2020-21'!P34</f>
        <v>0</v>
      </c>
      <c r="W34" s="6">
        <f>'2020-21'!Q34</f>
        <v>0</v>
      </c>
      <c r="X34" s="6">
        <f>'2020-21'!R34</f>
        <v>128905</v>
      </c>
      <c r="Y34" s="65">
        <f t="shared" si="2"/>
        <v>267070.56438356161</v>
      </c>
      <c r="Z34" s="11"/>
      <c r="AA34" s="65">
        <f>+Y34</f>
        <v>267070.56438356161</v>
      </c>
      <c r="AB34" s="80"/>
      <c r="AD34" s="114"/>
      <c r="AE34" s="32"/>
      <c r="AG34" s="32"/>
    </row>
    <row r="35" spans="1:33" x14ac:dyDescent="0.25">
      <c r="A35" s="9" t="s">
        <v>175</v>
      </c>
      <c r="B35" s="60"/>
      <c r="C35" s="10">
        <v>3072161</v>
      </c>
      <c r="D35" s="9" t="s">
        <v>175</v>
      </c>
      <c r="E35" s="81">
        <v>5689.4403160338943</v>
      </c>
      <c r="F35" s="81">
        <v>-3754.02</v>
      </c>
      <c r="G35" s="81">
        <v>-6105</v>
      </c>
      <c r="H35" s="62">
        <v>1253196.7301595246</v>
      </c>
      <c r="I35" s="259">
        <f>'2020-21'!F35</f>
        <v>84000</v>
      </c>
      <c r="J35" s="63">
        <f t="shared" si="3"/>
        <v>1337196.7301595246</v>
      </c>
      <c r="K35" s="11">
        <v>3072011</v>
      </c>
      <c r="L35" s="8">
        <f>'2020-21'!I35</f>
        <v>128167.01780821924</v>
      </c>
      <c r="M35" s="7">
        <f>'2020-21'!J35</f>
        <v>0</v>
      </c>
      <c r="N35" s="7">
        <f>'2020-21'!K35</f>
        <v>219543</v>
      </c>
      <c r="O35" s="6" t="s">
        <v>139</v>
      </c>
      <c r="P35" s="6" t="s">
        <v>139</v>
      </c>
      <c r="Q35" s="6" t="s">
        <v>139</v>
      </c>
      <c r="R35" s="6">
        <f>'2020-21'!T35</f>
        <v>10453</v>
      </c>
      <c r="S35" s="6">
        <f>'2020-21'!U35</f>
        <v>29390</v>
      </c>
      <c r="T35" s="6" t="s">
        <v>331</v>
      </c>
      <c r="U35" s="6">
        <f>'2020-21'!O35</f>
        <v>0</v>
      </c>
      <c r="V35" s="6">
        <f>'2020-21'!P35</f>
        <v>0</v>
      </c>
      <c r="W35" s="6">
        <f>'2020-21'!Q35</f>
        <v>0</v>
      </c>
      <c r="X35" s="6">
        <f>'2020-21'!R35</f>
        <v>88380</v>
      </c>
      <c r="Y35" s="65">
        <f t="shared" si="2"/>
        <v>475933.01780821924</v>
      </c>
      <c r="Z35" s="11"/>
      <c r="AA35" s="65">
        <f>+Y35</f>
        <v>475933.01780821924</v>
      </c>
      <c r="AD35" s="114"/>
      <c r="AE35" s="32"/>
      <c r="AG35" s="32"/>
    </row>
    <row r="36" spans="1:33" x14ac:dyDescent="0.25">
      <c r="A36" s="9" t="s">
        <v>176</v>
      </c>
      <c r="B36" s="60"/>
      <c r="C36" s="10">
        <v>3072162</v>
      </c>
      <c r="D36" s="9" t="s">
        <v>176</v>
      </c>
      <c r="E36" s="81">
        <v>5039.4411399734909</v>
      </c>
      <c r="F36" s="81">
        <v>-6594.9</v>
      </c>
      <c r="G36" s="81">
        <v>-10725</v>
      </c>
      <c r="H36" s="62">
        <v>1948062.1445896616</v>
      </c>
      <c r="I36" s="259">
        <f>'2020-21'!F36</f>
        <v>0</v>
      </c>
      <c r="J36" s="63">
        <f t="shared" si="3"/>
        <v>1948062.1445896616</v>
      </c>
      <c r="K36" s="11">
        <v>3072092</v>
      </c>
      <c r="L36" s="8">
        <f>'2020-21'!I36</f>
        <v>67937.8383561644</v>
      </c>
      <c r="M36" s="7">
        <f>'2020-21'!J36</f>
        <v>0</v>
      </c>
      <c r="N36" s="7">
        <f>'2020-21'!K36</f>
        <v>0</v>
      </c>
      <c r="O36" s="6" t="s">
        <v>139</v>
      </c>
      <c r="P36" s="6" t="s">
        <v>139</v>
      </c>
      <c r="Q36" s="6" t="s">
        <v>139</v>
      </c>
      <c r="R36" s="6">
        <f>'2020-21'!T36</f>
        <v>11398</v>
      </c>
      <c r="S36" s="6">
        <f>'2020-21'!U36</f>
        <v>47075</v>
      </c>
      <c r="T36" s="6" t="s">
        <v>331</v>
      </c>
      <c r="U36" s="6">
        <f>'2020-21'!O36</f>
        <v>0</v>
      </c>
      <c r="V36" s="6">
        <f>'2020-21'!P36</f>
        <v>0</v>
      </c>
      <c r="W36" s="6">
        <f>'2020-21'!Q36</f>
        <v>0</v>
      </c>
      <c r="X36" s="6">
        <f>'2020-21'!R36</f>
        <v>104910</v>
      </c>
      <c r="Y36" s="65">
        <f t="shared" si="2"/>
        <v>231320.8383561644</v>
      </c>
      <c r="Z36" s="11"/>
      <c r="AA36" s="65">
        <f>SUM(J36,Y36)</f>
        <v>2179382.9829458259</v>
      </c>
      <c r="AD36" s="114"/>
      <c r="AE36" s="32"/>
      <c r="AG36" s="32"/>
    </row>
    <row r="37" spans="1:33" x14ac:dyDescent="0.25">
      <c r="A37" s="9" t="s">
        <v>177</v>
      </c>
      <c r="B37" s="60"/>
      <c r="C37" s="10">
        <v>3072163</v>
      </c>
      <c r="D37" s="9" t="s">
        <v>177</v>
      </c>
      <c r="E37" s="81">
        <v>5185.9104720608793</v>
      </c>
      <c r="F37" s="81">
        <v>-7152.93</v>
      </c>
      <c r="G37" s="81">
        <v>-11632.5</v>
      </c>
      <c r="H37" s="62">
        <v>2174854.6996817519</v>
      </c>
      <c r="I37" s="259">
        <f>'2020-21'!F37</f>
        <v>0</v>
      </c>
      <c r="J37" s="63">
        <f t="shared" si="3"/>
        <v>2174854.6996817519</v>
      </c>
      <c r="K37" s="11">
        <v>3072094</v>
      </c>
      <c r="L37" s="8">
        <f>'2020-21'!I37</f>
        <v>122899.76369863022</v>
      </c>
      <c r="M37" s="7">
        <f>'2020-21'!J37</f>
        <v>0</v>
      </c>
      <c r="N37" s="7">
        <f>'2020-21'!K37</f>
        <v>0</v>
      </c>
      <c r="O37" s="6" t="s">
        <v>139</v>
      </c>
      <c r="P37" s="6" t="s">
        <v>139</v>
      </c>
      <c r="Q37" s="6" t="s">
        <v>139</v>
      </c>
      <c r="R37" s="6">
        <f>'2020-21'!T37</f>
        <v>11550</v>
      </c>
      <c r="S37" s="6">
        <f>'2020-21'!U37</f>
        <v>46025</v>
      </c>
      <c r="T37" s="6" t="s">
        <v>331</v>
      </c>
      <c r="U37" s="6">
        <f>'2020-21'!O37</f>
        <v>0</v>
      </c>
      <c r="V37" s="6">
        <f>'2020-21'!P37</f>
        <v>0</v>
      </c>
      <c r="W37" s="6">
        <f>'2020-21'!Q37</f>
        <v>0</v>
      </c>
      <c r="X37" s="6">
        <f>'2020-21'!R37</f>
        <v>137755</v>
      </c>
      <c r="Y37" s="65">
        <f t="shared" si="2"/>
        <v>318229.76369863021</v>
      </c>
      <c r="Z37" s="11"/>
      <c r="AA37" s="65">
        <f>SUM(J37,Y37)</f>
        <v>2493084.4633803819</v>
      </c>
      <c r="AD37" s="114"/>
      <c r="AE37" s="32"/>
      <c r="AG37" s="32"/>
    </row>
    <row r="38" spans="1:33" x14ac:dyDescent="0.25">
      <c r="A38" s="9" t="s">
        <v>178</v>
      </c>
      <c r="B38" s="60"/>
      <c r="C38" s="10">
        <v>3072164</v>
      </c>
      <c r="D38" s="9" t="s">
        <v>178</v>
      </c>
      <c r="E38" s="81">
        <v>5354.569423029664</v>
      </c>
      <c r="F38" s="81">
        <v>-6527.26</v>
      </c>
      <c r="G38" s="81">
        <v>-10615</v>
      </c>
      <c r="H38" s="62">
        <v>2049721.5372894504</v>
      </c>
      <c r="I38" s="259">
        <f>'2020-21'!F38</f>
        <v>0</v>
      </c>
      <c r="J38" s="63">
        <f t="shared" si="3"/>
        <v>2049721.5372894504</v>
      </c>
      <c r="K38" s="11">
        <v>3075403</v>
      </c>
      <c r="L38" s="8">
        <f>'2020-21'!I38</f>
        <v>97537.988369638493</v>
      </c>
      <c r="M38" s="7">
        <f>'2020-21'!J38</f>
        <v>0</v>
      </c>
      <c r="N38" s="7">
        <f>'2020-21'!K38</f>
        <v>0</v>
      </c>
      <c r="O38" s="6" t="s">
        <v>139</v>
      </c>
      <c r="P38" s="6" t="s">
        <v>139</v>
      </c>
      <c r="Q38" s="6" t="s">
        <v>139</v>
      </c>
      <c r="R38" s="6">
        <f>'2020-21'!T38</f>
        <v>11398</v>
      </c>
      <c r="S38" s="6">
        <f>'2020-21'!U38</f>
        <v>61623</v>
      </c>
      <c r="T38" s="6" t="s">
        <v>331</v>
      </c>
      <c r="U38" s="6">
        <f>'2020-21'!O38</f>
        <v>0</v>
      </c>
      <c r="V38" s="6">
        <f>'2020-21'!P38</f>
        <v>0</v>
      </c>
      <c r="W38" s="6">
        <f>'2020-21'!Q38</f>
        <v>0</v>
      </c>
      <c r="X38" s="6">
        <f>'2020-21'!R38</f>
        <v>164090</v>
      </c>
      <c r="Y38" s="65">
        <f t="shared" si="2"/>
        <v>334648.98836963851</v>
      </c>
      <c r="Z38" s="11"/>
      <c r="AA38" s="65">
        <f>+Y38</f>
        <v>334648.98836963851</v>
      </c>
      <c r="AD38" s="114"/>
      <c r="AE38" s="32"/>
      <c r="AG38" s="32"/>
    </row>
    <row r="39" spans="1:33" x14ac:dyDescent="0.25">
      <c r="A39" s="9" t="s">
        <v>179</v>
      </c>
      <c r="B39" s="60"/>
      <c r="C39" s="10">
        <v>3072165</v>
      </c>
      <c r="D39" s="9" t="s">
        <v>179</v>
      </c>
      <c r="E39" s="81">
        <v>5230.9668392394351</v>
      </c>
      <c r="F39" s="81">
        <v>-6899.28</v>
      </c>
      <c r="G39" s="81">
        <v>-11220</v>
      </c>
      <c r="H39" s="62">
        <v>2116115.1904096897</v>
      </c>
      <c r="I39" s="259">
        <f>'2020-21'!F39</f>
        <v>0</v>
      </c>
      <c r="J39" s="63">
        <f t="shared" si="3"/>
        <v>2116115.1904096897</v>
      </c>
      <c r="K39" s="11">
        <v>3072166</v>
      </c>
      <c r="L39" s="8">
        <f>'2020-21'!I39</f>
        <v>43403.876712328754</v>
      </c>
      <c r="M39" s="7">
        <f>'2020-21'!J39</f>
        <v>0</v>
      </c>
      <c r="N39" s="7">
        <f>'2020-21'!K39</f>
        <v>0</v>
      </c>
      <c r="O39" s="6" t="s">
        <v>139</v>
      </c>
      <c r="P39" s="6" t="s">
        <v>139</v>
      </c>
      <c r="Q39" s="6" t="s">
        <v>139</v>
      </c>
      <c r="R39" s="6">
        <f>'2020-21'!T39</f>
        <v>11632</v>
      </c>
      <c r="S39" s="6">
        <f>'2020-21'!U39</f>
        <v>53283</v>
      </c>
      <c r="T39" s="6" t="s">
        <v>331</v>
      </c>
      <c r="U39" s="6">
        <f>'2020-21'!O39</f>
        <v>0</v>
      </c>
      <c r="V39" s="6">
        <f>'2020-21'!P39</f>
        <v>0</v>
      </c>
      <c r="W39" s="6">
        <f>'2020-21'!Q39</f>
        <v>0</v>
      </c>
      <c r="X39" s="6">
        <f>'2020-21'!R39</f>
        <v>197325</v>
      </c>
      <c r="Y39" s="65">
        <f t="shared" si="2"/>
        <v>305643.87671232875</v>
      </c>
      <c r="Z39" s="11"/>
      <c r="AA39" s="65">
        <f>SUM(J39,Y39)</f>
        <v>2421759.0671220184</v>
      </c>
      <c r="AD39" s="114"/>
      <c r="AE39" s="32"/>
      <c r="AG39" s="32"/>
    </row>
    <row r="40" spans="1:33" x14ac:dyDescent="0.25">
      <c r="A40" s="9" t="s">
        <v>180</v>
      </c>
      <c r="B40" s="60"/>
      <c r="C40" s="10">
        <v>3072166</v>
      </c>
      <c r="D40" s="9" t="s">
        <v>180</v>
      </c>
      <c r="E40" s="81">
        <v>5037.5966039907889</v>
      </c>
      <c r="F40" s="81">
        <v>-6713.27</v>
      </c>
      <c r="G40" s="81">
        <v>-10917.5</v>
      </c>
      <c r="H40" s="62">
        <v>1982295.0817843433</v>
      </c>
      <c r="I40" s="259">
        <f>'2020-21'!F40</f>
        <v>0</v>
      </c>
      <c r="J40" s="63">
        <f t="shared" si="3"/>
        <v>1982295.0817843433</v>
      </c>
      <c r="K40" s="11">
        <v>3074001</v>
      </c>
      <c r="L40" s="8">
        <f>'2020-21'!I40</f>
        <v>21905.320547945255</v>
      </c>
      <c r="M40" s="7">
        <f>'2020-21'!J40</f>
        <v>0</v>
      </c>
      <c r="N40" s="7">
        <f>'2020-21'!K40</f>
        <v>0</v>
      </c>
      <c r="O40" s="6" t="s">
        <v>139</v>
      </c>
      <c r="P40" s="6" t="s">
        <v>139</v>
      </c>
      <c r="Q40" s="6" t="s">
        <v>139</v>
      </c>
      <c r="R40" s="6">
        <f>'2020-21'!T40</f>
        <v>11387</v>
      </c>
      <c r="S40" s="6">
        <f>'2020-21'!U40</f>
        <v>62336</v>
      </c>
      <c r="T40" s="6" t="s">
        <v>331</v>
      </c>
      <c r="U40" s="6">
        <f>'2020-21'!O40</f>
        <v>0</v>
      </c>
      <c r="V40" s="6">
        <f>'2020-21'!P40</f>
        <v>0</v>
      </c>
      <c r="W40" s="6">
        <f>'2020-21'!Q40</f>
        <v>0</v>
      </c>
      <c r="X40" s="6">
        <f>'2020-21'!R40</f>
        <v>76665</v>
      </c>
      <c r="Y40" s="65">
        <f t="shared" si="2"/>
        <v>172293.32054794527</v>
      </c>
      <c r="Z40" s="11"/>
      <c r="AA40" s="65">
        <f>+Y40</f>
        <v>172293.32054794527</v>
      </c>
      <c r="AD40" s="114"/>
      <c r="AE40" s="32"/>
      <c r="AG40" s="32"/>
    </row>
    <row r="41" spans="1:33" x14ac:dyDescent="0.25">
      <c r="A41" s="9" t="s">
        <v>181</v>
      </c>
      <c r="B41" s="60"/>
      <c r="C41" s="10">
        <v>3072167</v>
      </c>
      <c r="D41" s="9" t="s">
        <v>181</v>
      </c>
      <c r="E41" s="81">
        <v>4295.0605326876512</v>
      </c>
      <c r="F41" s="81">
        <v>-13967.66</v>
      </c>
      <c r="G41" s="81">
        <v>-22715</v>
      </c>
      <c r="H41" s="62">
        <v>3511037.34</v>
      </c>
      <c r="I41" s="259">
        <f>'2020-21'!F41</f>
        <v>0</v>
      </c>
      <c r="J41" s="63">
        <f t="shared" si="3"/>
        <v>3511037.34</v>
      </c>
      <c r="K41" s="11">
        <v>3072022</v>
      </c>
      <c r="L41" s="8">
        <f>'2020-21'!I41</f>
        <v>179059.14534246572</v>
      </c>
      <c r="M41" s="7">
        <f>'2020-21'!J41</f>
        <v>0</v>
      </c>
      <c r="N41" s="7">
        <f>'2020-21'!K41</f>
        <v>0</v>
      </c>
      <c r="O41" s="6" t="s">
        <v>139</v>
      </c>
      <c r="P41" s="6" t="s">
        <v>139</v>
      </c>
      <c r="Q41" s="6" t="s">
        <v>139</v>
      </c>
      <c r="R41" s="6">
        <f>'2020-21'!T41</f>
        <v>13481</v>
      </c>
      <c r="S41" s="6">
        <f>'2020-21'!U41</f>
        <v>152898</v>
      </c>
      <c r="T41" s="6" t="s">
        <v>331</v>
      </c>
      <c r="U41" s="6">
        <f>'2020-21'!O41</f>
        <v>0</v>
      </c>
      <c r="V41" s="6">
        <f>'2020-21'!P41</f>
        <v>0</v>
      </c>
      <c r="W41" s="6">
        <f>'2020-21'!Q41</f>
        <v>0</v>
      </c>
      <c r="X41" s="6">
        <f>'2020-21'!R41</f>
        <v>94500</v>
      </c>
      <c r="Y41" s="65">
        <f t="shared" si="2"/>
        <v>439938.14534246572</v>
      </c>
      <c r="Z41" s="11"/>
      <c r="AA41" s="65">
        <f>SUM(J41,Y41)</f>
        <v>3950975.4853424653</v>
      </c>
      <c r="AD41" s="114"/>
      <c r="AE41" s="32"/>
      <c r="AG41" s="32"/>
    </row>
    <row r="42" spans="1:33" x14ac:dyDescent="0.25">
      <c r="A42" s="9" t="s">
        <v>182</v>
      </c>
      <c r="B42" s="60"/>
      <c r="C42" s="10">
        <v>3072168</v>
      </c>
      <c r="D42" s="9" t="s">
        <v>182</v>
      </c>
      <c r="E42" s="81">
        <v>5529.2902696485553</v>
      </c>
      <c r="F42" s="81">
        <v>-14288.95</v>
      </c>
      <c r="G42" s="81">
        <v>-23237.5</v>
      </c>
      <c r="H42" s="62">
        <v>4634723.8278530287</v>
      </c>
      <c r="I42" s="259">
        <f>'2020-21'!F42</f>
        <v>60000</v>
      </c>
      <c r="J42" s="63">
        <f t="shared" si="3"/>
        <v>4694723.8278530287</v>
      </c>
      <c r="K42" s="11">
        <v>3073510</v>
      </c>
      <c r="L42" s="8">
        <f>'2020-21'!I42</f>
        <v>249236.5631506849</v>
      </c>
      <c r="M42" s="7">
        <f>'2020-21'!J42</f>
        <v>0</v>
      </c>
      <c r="N42" s="7">
        <f>'2020-21'!K42</f>
        <v>106094</v>
      </c>
      <c r="O42" s="6" t="s">
        <v>139</v>
      </c>
      <c r="P42" s="6" t="s">
        <v>139</v>
      </c>
      <c r="Q42" s="6" t="s">
        <v>139</v>
      </c>
      <c r="R42" s="6">
        <f>'2020-21'!T42</f>
        <v>13528</v>
      </c>
      <c r="S42" s="6">
        <f>'2020-21'!U42</f>
        <v>116597</v>
      </c>
      <c r="T42" s="6" t="s">
        <v>331</v>
      </c>
      <c r="U42" s="6">
        <f>'2020-21'!O42</f>
        <v>0</v>
      </c>
      <c r="V42" s="6">
        <f>'2020-21'!P42</f>
        <v>0</v>
      </c>
      <c r="W42" s="6">
        <f>'2020-21'!Q42</f>
        <v>0</v>
      </c>
      <c r="X42" s="6">
        <f>'2020-21'!R42</f>
        <v>410375</v>
      </c>
      <c r="Y42" s="65">
        <f t="shared" si="2"/>
        <v>895830.56315068493</v>
      </c>
      <c r="Z42" s="11"/>
      <c r="AA42" s="65">
        <f>SUM(J42,Y42)</f>
        <v>5590554.3910037139</v>
      </c>
      <c r="AD42" s="114"/>
      <c r="AE42" s="32"/>
      <c r="AG42" s="32"/>
    </row>
    <row r="43" spans="1:33" x14ac:dyDescent="0.25">
      <c r="A43" s="9" t="s">
        <v>183</v>
      </c>
      <c r="B43" s="60"/>
      <c r="C43" s="10">
        <v>3072169</v>
      </c>
      <c r="D43" s="9" t="s">
        <v>183</v>
      </c>
      <c r="E43" s="81">
        <v>5045.3381476803897</v>
      </c>
      <c r="F43" s="81">
        <v>-9621.7900000000009</v>
      </c>
      <c r="G43" s="81">
        <v>-15647.5</v>
      </c>
      <c r="H43" s="62">
        <v>2845528.1160301417</v>
      </c>
      <c r="I43" s="259">
        <f>'2020-21'!F43</f>
        <v>0</v>
      </c>
      <c r="J43" s="63">
        <f t="shared" si="3"/>
        <v>2845528.1160301417</v>
      </c>
      <c r="K43" s="11">
        <v>3075402</v>
      </c>
      <c r="L43" s="8">
        <f>'2020-21'!I43</f>
        <v>84436.999999999956</v>
      </c>
      <c r="M43" s="7">
        <f>'2020-21'!J43</f>
        <v>0</v>
      </c>
      <c r="N43" s="7">
        <f>'2020-21'!K43</f>
        <v>0</v>
      </c>
      <c r="O43" s="6" t="s">
        <v>139</v>
      </c>
      <c r="P43" s="6" t="s">
        <v>139</v>
      </c>
      <c r="Q43" s="6" t="s">
        <v>139</v>
      </c>
      <c r="R43" s="6">
        <f>'2020-21'!T43</f>
        <v>12227</v>
      </c>
      <c r="S43" s="6">
        <f>'2020-21'!U43</f>
        <v>96320</v>
      </c>
      <c r="T43" s="6" t="s">
        <v>331</v>
      </c>
      <c r="U43" s="6">
        <f>'2020-21'!O43</f>
        <v>0</v>
      </c>
      <c r="V43" s="6">
        <f>'2020-21'!P43</f>
        <v>0</v>
      </c>
      <c r="W43" s="6">
        <f>'2020-21'!Q43</f>
        <v>0</v>
      </c>
      <c r="X43" s="6">
        <f>'2020-21'!R43</f>
        <v>130640</v>
      </c>
      <c r="Y43" s="65">
        <f t="shared" si="2"/>
        <v>323623.99999999994</v>
      </c>
      <c r="Z43" s="11"/>
      <c r="AA43" s="65">
        <f>SUM(J43,Y43)</f>
        <v>3169152.1160301417</v>
      </c>
      <c r="AD43" s="114"/>
      <c r="AE43" s="32"/>
      <c r="AG43" s="32"/>
    </row>
    <row r="44" spans="1:33" x14ac:dyDescent="0.25">
      <c r="A44" s="9" t="s">
        <v>184</v>
      </c>
      <c r="B44" s="60"/>
      <c r="C44" s="10">
        <v>3072170</v>
      </c>
      <c r="D44" s="9" t="s">
        <v>184</v>
      </c>
      <c r="E44" s="81">
        <v>5537.8654267885913</v>
      </c>
      <c r="F44" s="81">
        <v>-6138.33</v>
      </c>
      <c r="G44" s="81">
        <v>-9982.5</v>
      </c>
      <c r="H44" s="62">
        <v>1994124.3199242586</v>
      </c>
      <c r="I44" s="259">
        <f>'2020-21'!F44</f>
        <v>0</v>
      </c>
      <c r="J44" s="63">
        <f t="shared" si="3"/>
        <v>1994124.3199242586</v>
      </c>
      <c r="K44" s="11">
        <v>3074036</v>
      </c>
      <c r="L44" s="8">
        <f>'2020-21'!I44</f>
        <v>49738.276712328792</v>
      </c>
      <c r="M44" s="7">
        <f>'2020-21'!J44</f>
        <v>0</v>
      </c>
      <c r="N44" s="7">
        <f>'2020-21'!K44</f>
        <v>0</v>
      </c>
      <c r="O44" s="6" t="s">
        <v>139</v>
      </c>
      <c r="P44" s="6" t="s">
        <v>139</v>
      </c>
      <c r="Q44" s="6" t="s">
        <v>139</v>
      </c>
      <c r="R44" s="6">
        <f>'2020-21'!T44</f>
        <v>11305</v>
      </c>
      <c r="S44" s="6">
        <f>'2020-21'!U44</f>
        <v>63197</v>
      </c>
      <c r="T44" s="6" t="s">
        <v>331</v>
      </c>
      <c r="U44" s="6">
        <f>'2020-21'!O44</f>
        <v>0</v>
      </c>
      <c r="V44" s="6">
        <f>'2020-21'!P44</f>
        <v>0</v>
      </c>
      <c r="W44" s="6">
        <f>'2020-21'!Q44</f>
        <v>0</v>
      </c>
      <c r="X44" s="6">
        <f>'2020-21'!R44</f>
        <v>123740</v>
      </c>
      <c r="Y44" s="65">
        <f t="shared" si="2"/>
        <v>247980.27671232878</v>
      </c>
      <c r="Z44" s="11"/>
      <c r="AA44" s="65">
        <f>SUM(J44,Y44)</f>
        <v>2242104.5966365873</v>
      </c>
      <c r="AD44" s="114"/>
      <c r="AE44" s="32"/>
      <c r="AG44" s="32"/>
    </row>
    <row r="45" spans="1:33" x14ac:dyDescent="0.25">
      <c r="A45" s="9" t="s">
        <v>185</v>
      </c>
      <c r="B45" s="60"/>
      <c r="C45" s="10">
        <v>3072171</v>
      </c>
      <c r="D45" s="9" t="s">
        <v>185</v>
      </c>
      <c r="E45" s="81">
        <v>4737.4093740692642</v>
      </c>
      <c r="F45" s="81">
        <v>-13291.26</v>
      </c>
      <c r="G45" s="81">
        <v>-21615</v>
      </c>
      <c r="H45" s="62">
        <v>3688697.508018442</v>
      </c>
      <c r="I45" s="259">
        <f>'2020-21'!F45</f>
        <v>0</v>
      </c>
      <c r="J45" s="63">
        <f t="shared" si="3"/>
        <v>3688697.508018442</v>
      </c>
      <c r="K45" s="11">
        <v>3074031</v>
      </c>
      <c r="L45" s="8">
        <f>'2020-21'!I45</f>
        <v>111734.56328767123</v>
      </c>
      <c r="M45" s="7">
        <f>'2020-21'!J45</f>
        <v>0</v>
      </c>
      <c r="N45" s="7">
        <f>'2020-21'!K45</f>
        <v>0</v>
      </c>
      <c r="O45" s="6" t="s">
        <v>139</v>
      </c>
      <c r="P45" s="6" t="s">
        <v>139</v>
      </c>
      <c r="Q45" s="6" t="s">
        <v>139</v>
      </c>
      <c r="R45" s="6">
        <f>'2020-21'!T45</f>
        <v>13388</v>
      </c>
      <c r="S45" s="6">
        <f>'2020-21'!U45</f>
        <v>126953</v>
      </c>
      <c r="T45" s="6" t="s">
        <v>331</v>
      </c>
      <c r="U45" s="6">
        <f>'2020-21'!O45</f>
        <v>0</v>
      </c>
      <c r="V45" s="6">
        <f>'2020-21'!P45</f>
        <v>0</v>
      </c>
      <c r="W45" s="6">
        <f>'2020-21'!Q45</f>
        <v>0</v>
      </c>
      <c r="X45" s="6">
        <f>'2020-21'!R45</f>
        <v>161575</v>
      </c>
      <c r="Y45" s="65">
        <f t="shared" ref="Y45:Y76" si="6">SUM(L45:X45)</f>
        <v>413650.56328767125</v>
      </c>
      <c r="Z45" s="11"/>
      <c r="AA45" s="65">
        <f>+Y45</f>
        <v>413650.56328767125</v>
      </c>
      <c r="AD45" s="114"/>
      <c r="AE45" s="32"/>
      <c r="AG45" s="32"/>
    </row>
    <row r="46" spans="1:33" x14ac:dyDescent="0.25">
      <c r="A46" s="9" t="s">
        <v>186</v>
      </c>
      <c r="B46" s="60"/>
      <c r="C46" s="10">
        <v>3072172</v>
      </c>
      <c r="D46" s="9" t="s">
        <v>186</v>
      </c>
      <c r="E46" s="81">
        <v>5516.7037205343067</v>
      </c>
      <c r="F46" s="81">
        <v>-8742.4699999999993</v>
      </c>
      <c r="G46" s="81">
        <v>-14217.5</v>
      </c>
      <c r="H46" s="62">
        <v>2829175.8535162364</v>
      </c>
      <c r="I46" s="259">
        <f>'2020-21'!F46</f>
        <v>124000</v>
      </c>
      <c r="J46" s="63">
        <f t="shared" si="3"/>
        <v>2953175.8535162364</v>
      </c>
      <c r="K46" s="11">
        <v>3072180</v>
      </c>
      <c r="L46" s="8">
        <f>'2020-21'!I46</f>
        <v>99862.65849315071</v>
      </c>
      <c r="M46" s="7">
        <f>'2020-21'!J46</f>
        <v>0</v>
      </c>
      <c r="N46" s="7">
        <f>'2020-21'!K46</f>
        <v>133711</v>
      </c>
      <c r="O46" s="6" t="s">
        <v>139</v>
      </c>
      <c r="P46" s="6" t="s">
        <v>139</v>
      </c>
      <c r="Q46" s="6" t="s">
        <v>139</v>
      </c>
      <c r="R46" s="6">
        <f>'2020-21'!T46</f>
        <v>12186</v>
      </c>
      <c r="S46" s="6">
        <f>'2020-21'!U46</f>
        <v>43553</v>
      </c>
      <c r="T46" s="6" t="s">
        <v>331</v>
      </c>
      <c r="U46" s="6">
        <f>'2020-21'!O46</f>
        <v>0</v>
      </c>
      <c r="V46" s="6">
        <f>'2020-21'!P46</f>
        <v>0</v>
      </c>
      <c r="W46" s="6">
        <f>'2020-21'!Q46</f>
        <v>0</v>
      </c>
      <c r="X46" s="6">
        <f>'2020-21'!R46</f>
        <v>273035</v>
      </c>
      <c r="Y46" s="65">
        <f t="shared" si="6"/>
        <v>562347.65849315072</v>
      </c>
      <c r="Z46" s="11"/>
      <c r="AA46" s="65">
        <f t="shared" ref="AA46:AA87" si="7">SUM(J46,Y46)</f>
        <v>3515523.5120093869</v>
      </c>
      <c r="AD46" s="114"/>
      <c r="AE46" s="32"/>
      <c r="AG46" s="32"/>
    </row>
    <row r="47" spans="1:33" x14ac:dyDescent="0.25">
      <c r="A47" s="9" t="s">
        <v>187</v>
      </c>
      <c r="B47" s="60"/>
      <c r="C47" s="10">
        <v>3072173</v>
      </c>
      <c r="D47" s="9" t="s">
        <v>187</v>
      </c>
      <c r="E47" s="81">
        <v>5014.2498227577362</v>
      </c>
      <c r="F47" s="81">
        <v>-10010.719999999999</v>
      </c>
      <c r="G47" s="81">
        <v>-16280</v>
      </c>
      <c r="H47" s="62">
        <v>2942145.1750725796</v>
      </c>
      <c r="I47" s="259">
        <f>'2020-21'!F47</f>
        <v>0</v>
      </c>
      <c r="J47" s="63">
        <f t="shared" si="3"/>
        <v>2942145.1750725796</v>
      </c>
      <c r="K47" s="11">
        <v>3072167</v>
      </c>
      <c r="L47" s="8">
        <f>'2020-21'!I47</f>
        <v>73030.132739725988</v>
      </c>
      <c r="M47" s="7">
        <f>'2020-21'!J47</f>
        <v>0</v>
      </c>
      <c r="N47" s="7">
        <f>'2020-21'!K47</f>
        <v>0</v>
      </c>
      <c r="O47" s="6" t="s">
        <v>139</v>
      </c>
      <c r="P47" s="6" t="s">
        <v>139</v>
      </c>
      <c r="Q47" s="6" t="s">
        <v>139</v>
      </c>
      <c r="R47" s="6">
        <f>'2020-21'!T47</f>
        <v>12402</v>
      </c>
      <c r="S47" s="6">
        <f>'2020-21'!U47</f>
        <v>90761</v>
      </c>
      <c r="T47" s="6" t="s">
        <v>331</v>
      </c>
      <c r="U47" s="6">
        <f>'2020-21'!O47</f>
        <v>0</v>
      </c>
      <c r="V47" s="6">
        <f>'2020-21'!P47</f>
        <v>0</v>
      </c>
      <c r="W47" s="6">
        <f>'2020-21'!Q47</f>
        <v>0</v>
      </c>
      <c r="X47" s="6">
        <f>'2020-21'!R47</f>
        <v>169470</v>
      </c>
      <c r="Y47" s="65">
        <f t="shared" si="6"/>
        <v>345663.13273972599</v>
      </c>
      <c r="Z47" s="11"/>
      <c r="AA47" s="65">
        <f t="shared" si="7"/>
        <v>3287808.3078123056</v>
      </c>
      <c r="AD47" s="114"/>
      <c r="AE47" s="32"/>
      <c r="AG47" s="32"/>
    </row>
    <row r="48" spans="1:33" x14ac:dyDescent="0.25">
      <c r="A48" s="9" t="s">
        <v>188</v>
      </c>
      <c r="B48" s="60"/>
      <c r="C48" s="10">
        <v>3072174</v>
      </c>
      <c r="D48" s="9" t="s">
        <v>188</v>
      </c>
      <c r="E48" s="81">
        <v>4345.4475642919688</v>
      </c>
      <c r="F48" s="81">
        <v>-10484.200000000001</v>
      </c>
      <c r="G48" s="81">
        <v>-17050</v>
      </c>
      <c r="H48" s="62">
        <v>2666643.2898610206</v>
      </c>
      <c r="I48" s="259">
        <f>'2020-21'!F48</f>
        <v>0</v>
      </c>
      <c r="J48" s="63">
        <f t="shared" si="3"/>
        <v>2666643.2898610206</v>
      </c>
      <c r="K48" s="11">
        <v>3072168</v>
      </c>
      <c r="L48" s="8">
        <f>'2020-21'!I48</f>
        <v>150108.78356164385</v>
      </c>
      <c r="M48" s="7">
        <f>'2020-21'!J48</f>
        <v>0</v>
      </c>
      <c r="N48" s="7">
        <f>'2020-21'!K48</f>
        <v>0</v>
      </c>
      <c r="O48" s="6" t="s">
        <v>139</v>
      </c>
      <c r="P48" s="6" t="s">
        <v>139</v>
      </c>
      <c r="Q48" s="6" t="s">
        <v>139</v>
      </c>
      <c r="R48" s="6">
        <f>'2020-21'!T48</f>
        <v>12448</v>
      </c>
      <c r="S48" s="6">
        <f>'2020-21'!U48</f>
        <v>109827</v>
      </c>
      <c r="T48" s="6" t="s">
        <v>331</v>
      </c>
      <c r="U48" s="6">
        <f>'2020-21'!O48</f>
        <v>0</v>
      </c>
      <c r="V48" s="6">
        <f>'2020-21'!P48</f>
        <v>0</v>
      </c>
      <c r="W48" s="6">
        <f>'2020-21'!Q48</f>
        <v>0</v>
      </c>
      <c r="X48" s="6">
        <f>'2020-21'!R48</f>
        <v>97930</v>
      </c>
      <c r="Y48" s="65">
        <f t="shared" si="6"/>
        <v>370313.78356164385</v>
      </c>
      <c r="Z48" s="11"/>
      <c r="AA48" s="65">
        <f t="shared" si="7"/>
        <v>3036957.0734226643</v>
      </c>
      <c r="AD48" s="114"/>
      <c r="AE48" s="32"/>
      <c r="AG48" s="32"/>
    </row>
    <row r="49" spans="1:33" x14ac:dyDescent="0.25">
      <c r="A49" s="9" t="s">
        <v>189</v>
      </c>
      <c r="B49" s="60"/>
      <c r="C49" s="10">
        <v>3072175</v>
      </c>
      <c r="D49" s="9" t="s">
        <v>189</v>
      </c>
      <c r="E49" s="81">
        <v>4695.2144062347579</v>
      </c>
      <c r="F49" s="81">
        <v>-7305.12</v>
      </c>
      <c r="G49" s="81">
        <v>-11880</v>
      </c>
      <c r="H49" s="62">
        <v>2009147.5034934152</v>
      </c>
      <c r="I49" s="259">
        <f>'2020-21'!F49</f>
        <v>0</v>
      </c>
      <c r="J49" s="63">
        <f t="shared" si="3"/>
        <v>2009147.5034934152</v>
      </c>
      <c r="K49" s="11">
        <v>3072187</v>
      </c>
      <c r="L49" s="8">
        <f>'2020-21'!I49</f>
        <v>115058.79296646193</v>
      </c>
      <c r="M49" s="7">
        <f>'2020-21'!J49</f>
        <v>0</v>
      </c>
      <c r="N49" s="7">
        <f>'2020-21'!K49</f>
        <v>0</v>
      </c>
      <c r="O49" s="6" t="s">
        <v>139</v>
      </c>
      <c r="P49" s="6" t="s">
        <v>139</v>
      </c>
      <c r="Q49" s="6" t="s">
        <v>139</v>
      </c>
      <c r="R49" s="6">
        <f>'2020-21'!T49</f>
        <v>11562</v>
      </c>
      <c r="S49" s="6">
        <f>'2020-21'!U49</f>
        <v>58182</v>
      </c>
      <c r="T49" s="6" t="s">
        <v>331</v>
      </c>
      <c r="U49" s="6">
        <f>'2020-21'!O49</f>
        <v>0</v>
      </c>
      <c r="V49" s="6">
        <f>'2020-21'!P49</f>
        <v>0</v>
      </c>
      <c r="W49" s="6">
        <f>'2020-21'!Q49</f>
        <v>0</v>
      </c>
      <c r="X49" s="6">
        <f>'2020-21'!R49</f>
        <v>117365</v>
      </c>
      <c r="Y49" s="65">
        <f t="shared" si="6"/>
        <v>302167.79296646192</v>
      </c>
      <c r="Z49" s="11"/>
      <c r="AA49" s="65">
        <f t="shared" si="7"/>
        <v>2311315.2964598769</v>
      </c>
      <c r="AD49" s="114"/>
      <c r="AE49" s="32"/>
      <c r="AG49" s="32"/>
    </row>
    <row r="50" spans="1:33" x14ac:dyDescent="0.25">
      <c r="A50" s="9" t="s">
        <v>190</v>
      </c>
      <c r="B50" s="60"/>
      <c r="C50" s="10">
        <v>3072176</v>
      </c>
      <c r="D50" s="9" t="s">
        <v>190</v>
      </c>
      <c r="E50" s="81">
        <v>5174.1786862524441</v>
      </c>
      <c r="F50" s="81">
        <v>-6933.1</v>
      </c>
      <c r="G50" s="81">
        <v>-11275</v>
      </c>
      <c r="H50" s="62">
        <v>2103205.161363502</v>
      </c>
      <c r="I50" s="259">
        <f>'2020-21'!F50</f>
        <v>0</v>
      </c>
      <c r="J50" s="63">
        <f t="shared" si="3"/>
        <v>2103205.161363502</v>
      </c>
      <c r="K50" s="11">
        <v>3075401</v>
      </c>
      <c r="L50" s="8">
        <f>'2020-21'!I50</f>
        <v>56063.44015270604</v>
      </c>
      <c r="M50" s="7">
        <f>'2020-21'!J50</f>
        <v>0</v>
      </c>
      <c r="N50" s="7">
        <f>'2020-21'!K50</f>
        <v>0</v>
      </c>
      <c r="O50" s="6" t="s">
        <v>139</v>
      </c>
      <c r="P50" s="6" t="s">
        <v>139</v>
      </c>
      <c r="Q50" s="6" t="s">
        <v>139</v>
      </c>
      <c r="R50" s="6">
        <f>'2020-21'!T50</f>
        <v>11410</v>
      </c>
      <c r="S50" s="6">
        <f>'2020-21'!U50</f>
        <v>62069</v>
      </c>
      <c r="T50" s="6" t="s">
        <v>331</v>
      </c>
      <c r="U50" s="6">
        <f>'2020-21'!O50</f>
        <v>0</v>
      </c>
      <c r="V50" s="6">
        <f>'2020-21'!P50</f>
        <v>0</v>
      </c>
      <c r="W50" s="6">
        <f>'2020-21'!Q50</f>
        <v>0</v>
      </c>
      <c r="X50" s="6">
        <f>'2020-21'!R50</f>
        <v>144870</v>
      </c>
      <c r="Y50" s="65">
        <f t="shared" si="6"/>
        <v>274412.44015270605</v>
      </c>
      <c r="Z50" s="11"/>
      <c r="AA50" s="65">
        <f t="shared" si="7"/>
        <v>2377617.6015162081</v>
      </c>
      <c r="AD50" s="114"/>
      <c r="AE50" s="32"/>
      <c r="AG50" s="32"/>
    </row>
    <row r="51" spans="1:33" x14ac:dyDescent="0.25">
      <c r="A51" s="9" t="s">
        <v>191</v>
      </c>
      <c r="B51" s="60"/>
      <c r="C51" s="10">
        <v>3072177</v>
      </c>
      <c r="D51" s="9" t="s">
        <v>191</v>
      </c>
      <c r="E51" s="81">
        <v>5076.8601808776048</v>
      </c>
      <c r="F51" s="81">
        <v>-6036.87</v>
      </c>
      <c r="G51" s="81">
        <v>-9817.5</v>
      </c>
      <c r="H51" s="62">
        <v>1796584.7145733049</v>
      </c>
      <c r="I51" s="259">
        <f>'2020-21'!F51</f>
        <v>0</v>
      </c>
      <c r="J51" s="63">
        <f t="shared" si="3"/>
        <v>1796584.7145733049</v>
      </c>
      <c r="K51" s="11">
        <v>3072169</v>
      </c>
      <c r="L51" s="8">
        <f>'2020-21'!I51</f>
        <v>47875.710821917819</v>
      </c>
      <c r="M51" s="7">
        <f>'2020-21'!J51</f>
        <v>0</v>
      </c>
      <c r="N51" s="7">
        <f>'2020-21'!K51</f>
        <v>0</v>
      </c>
      <c r="O51" s="6" t="s">
        <v>139</v>
      </c>
      <c r="P51" s="6" t="s">
        <v>139</v>
      </c>
      <c r="Q51" s="6" t="s">
        <v>139</v>
      </c>
      <c r="R51" s="6">
        <f>'2020-21'!T51</f>
        <v>11264</v>
      </c>
      <c r="S51" s="6">
        <f>'2020-21'!U51</f>
        <v>48259</v>
      </c>
      <c r="T51" s="6" t="s">
        <v>331</v>
      </c>
      <c r="U51" s="6">
        <f>'2020-21'!O51</f>
        <v>0</v>
      </c>
      <c r="V51" s="6">
        <f>'2020-21'!P51</f>
        <v>0</v>
      </c>
      <c r="W51" s="6">
        <f>'2020-21'!Q51</f>
        <v>0</v>
      </c>
      <c r="X51" s="6">
        <f>'2020-21'!R51</f>
        <v>133895</v>
      </c>
      <c r="Y51" s="65">
        <f t="shared" si="6"/>
        <v>241293.7108219178</v>
      </c>
      <c r="Z51" s="11"/>
      <c r="AA51" s="65">
        <f t="shared" si="7"/>
        <v>2037878.4253952226</v>
      </c>
      <c r="AD51" s="114"/>
      <c r="AE51" s="32"/>
      <c r="AG51" s="32"/>
    </row>
    <row r="52" spans="1:33" x14ac:dyDescent="0.25">
      <c r="A52" s="9" t="s">
        <v>192</v>
      </c>
      <c r="B52" s="60"/>
      <c r="C52" s="10">
        <v>3072178</v>
      </c>
      <c r="D52" s="9" t="s">
        <v>192</v>
      </c>
      <c r="E52" s="81">
        <v>5959.4370135521922</v>
      </c>
      <c r="F52" s="81">
        <v>-3348.18</v>
      </c>
      <c r="G52" s="81">
        <v>-5445</v>
      </c>
      <c r="H52" s="62">
        <v>1171175.3486833342</v>
      </c>
      <c r="I52" s="259">
        <f>'2020-21'!F52</f>
        <v>0</v>
      </c>
      <c r="J52" s="63">
        <f t="shared" si="3"/>
        <v>1171175.3486833342</v>
      </c>
      <c r="K52" s="11">
        <v>3071002</v>
      </c>
      <c r="L52" s="8">
        <f>'2020-21'!I52</f>
        <v>44403.010958904095</v>
      </c>
      <c r="M52" s="7">
        <f>'2020-21'!J52</f>
        <v>0</v>
      </c>
      <c r="N52" s="7">
        <f>'2020-21'!K52</f>
        <v>0</v>
      </c>
      <c r="O52" s="6" t="s">
        <v>139</v>
      </c>
      <c r="P52" s="6" t="s">
        <v>139</v>
      </c>
      <c r="Q52" s="6" t="s">
        <v>139</v>
      </c>
      <c r="R52" s="6">
        <f>'2020-21'!T52</f>
        <v>10337</v>
      </c>
      <c r="S52" s="6">
        <f>'2020-21'!U52</f>
        <v>24692</v>
      </c>
      <c r="T52" s="6" t="s">
        <v>331</v>
      </c>
      <c r="U52" s="6">
        <f>'2020-21'!O52</f>
        <v>0</v>
      </c>
      <c r="V52" s="6">
        <f>'2020-21'!P52</f>
        <v>0</v>
      </c>
      <c r="W52" s="6">
        <f>'2020-21'!Q52</f>
        <v>0</v>
      </c>
      <c r="X52" s="6">
        <f>'2020-21'!R52</f>
        <v>145260</v>
      </c>
      <c r="Y52" s="65">
        <f t="shared" si="6"/>
        <v>224692.01095890411</v>
      </c>
      <c r="Z52" s="11"/>
      <c r="AA52" s="65">
        <f t="shared" si="7"/>
        <v>1395867.3596422384</v>
      </c>
      <c r="AD52" s="114"/>
      <c r="AE52" s="32"/>
      <c r="AG52" s="32"/>
    </row>
    <row r="53" spans="1:33" x14ac:dyDescent="0.25">
      <c r="A53" s="9" t="s">
        <v>193</v>
      </c>
      <c r="B53" s="60"/>
      <c r="C53" s="10">
        <v>3072179</v>
      </c>
      <c r="D53" s="9" t="s">
        <v>193</v>
      </c>
      <c r="E53" s="81">
        <v>5533.6906028482454</v>
      </c>
      <c r="F53" s="81">
        <v>-4785.53</v>
      </c>
      <c r="G53" s="81">
        <v>-7782.5</v>
      </c>
      <c r="H53" s="62">
        <v>1553466.4106060534</v>
      </c>
      <c r="I53" s="259">
        <f>'2020-21'!F53</f>
        <v>0</v>
      </c>
      <c r="J53" s="63">
        <f t="shared" si="3"/>
        <v>1553466.4106060534</v>
      </c>
      <c r="K53" s="11">
        <v>3072150</v>
      </c>
      <c r="L53" s="8">
        <f>'2020-21'!I53</f>
        <v>24654.457534246572</v>
      </c>
      <c r="M53" s="7">
        <f>'2020-21'!J53</f>
        <v>0</v>
      </c>
      <c r="N53" s="7">
        <f>'2020-21'!K53</f>
        <v>0</v>
      </c>
      <c r="O53" s="6" t="s">
        <v>139</v>
      </c>
      <c r="P53" s="6" t="s">
        <v>139</v>
      </c>
      <c r="Q53" s="6" t="s">
        <v>139</v>
      </c>
      <c r="R53" s="6">
        <f>'2020-21'!T53</f>
        <v>10973</v>
      </c>
      <c r="S53" s="6">
        <f>'2020-21'!U53</f>
        <v>38787</v>
      </c>
      <c r="T53" s="6" t="s">
        <v>331</v>
      </c>
      <c r="U53" s="6">
        <f>'2020-21'!O53</f>
        <v>0</v>
      </c>
      <c r="V53" s="6">
        <f>'2020-21'!P53</f>
        <v>0</v>
      </c>
      <c r="W53" s="6">
        <f>'2020-21'!Q53</f>
        <v>0</v>
      </c>
      <c r="X53" s="6">
        <f>'2020-21'!R53</f>
        <v>108555</v>
      </c>
      <c r="Y53" s="65">
        <f t="shared" si="6"/>
        <v>182969.45753424655</v>
      </c>
      <c r="Z53" s="11"/>
      <c r="AA53" s="65">
        <f t="shared" si="7"/>
        <v>1736435.8681403</v>
      </c>
      <c r="AD53" s="114"/>
      <c r="AE53" s="32"/>
      <c r="AG53" s="32"/>
    </row>
    <row r="54" spans="1:33" x14ac:dyDescent="0.25">
      <c r="A54" s="9" t="s">
        <v>194</v>
      </c>
      <c r="B54" s="60"/>
      <c r="C54" s="10">
        <v>3072180</v>
      </c>
      <c r="D54" s="9" t="s">
        <v>194</v>
      </c>
      <c r="E54" s="81">
        <v>5468.5317365219871</v>
      </c>
      <c r="F54" s="81">
        <v>-10332.01</v>
      </c>
      <c r="G54" s="81">
        <v>-16802.5</v>
      </c>
      <c r="H54" s="62">
        <v>3314138.3810149343</v>
      </c>
      <c r="I54" s="259">
        <f>'2020-21'!F54</f>
        <v>0</v>
      </c>
      <c r="J54" s="63">
        <f t="shared" si="3"/>
        <v>3314138.3810149343</v>
      </c>
      <c r="K54" s="11">
        <v>3072170</v>
      </c>
      <c r="L54" s="8">
        <f>'2020-21'!I54</f>
        <v>143961.15068493146</v>
      </c>
      <c r="M54" s="7">
        <f>'2020-21'!J54</f>
        <v>0</v>
      </c>
      <c r="N54" s="7">
        <f>'2020-21'!K54</f>
        <v>0</v>
      </c>
      <c r="O54" s="6" t="s">
        <v>139</v>
      </c>
      <c r="P54" s="6" t="s">
        <v>139</v>
      </c>
      <c r="Q54" s="6" t="s">
        <v>139</v>
      </c>
      <c r="R54" s="6">
        <f>'2020-21'!T54</f>
        <v>12466</v>
      </c>
      <c r="S54" s="6">
        <f>'2020-21'!U54</f>
        <v>90373</v>
      </c>
      <c r="T54" s="6" t="s">
        <v>331</v>
      </c>
      <c r="U54" s="6">
        <f>'2020-21'!O54</f>
        <v>0</v>
      </c>
      <c r="V54" s="6">
        <f>'2020-21'!P54</f>
        <v>0</v>
      </c>
      <c r="W54" s="6">
        <f>'2020-21'!Q54</f>
        <v>0</v>
      </c>
      <c r="X54" s="6">
        <f>'2020-21'!R54</f>
        <v>175415</v>
      </c>
      <c r="Y54" s="65">
        <f t="shared" si="6"/>
        <v>422215.15068493143</v>
      </c>
      <c r="Z54" s="11"/>
      <c r="AA54" s="65">
        <f t="shared" si="7"/>
        <v>3736353.5316998656</v>
      </c>
      <c r="AD54" s="114"/>
      <c r="AE54" s="32"/>
      <c r="AG54" s="32"/>
    </row>
    <row r="55" spans="1:33" x14ac:dyDescent="0.25">
      <c r="A55" s="9" t="s">
        <v>195</v>
      </c>
      <c r="B55" s="60"/>
      <c r="C55" s="10">
        <v>3072181</v>
      </c>
      <c r="D55" s="9" t="s">
        <v>195</v>
      </c>
      <c r="E55" s="81">
        <v>5405.6088195743314</v>
      </c>
      <c r="F55" s="81">
        <v>-6510.35</v>
      </c>
      <c r="G55" s="81">
        <v>-10587.5</v>
      </c>
      <c r="H55" s="62">
        <v>2064061.5455361176</v>
      </c>
      <c r="I55" s="259">
        <f>'2020-21'!F55</f>
        <v>0</v>
      </c>
      <c r="J55" s="63">
        <f t="shared" si="3"/>
        <v>2064061.5455361176</v>
      </c>
      <c r="K55" s="11">
        <v>3072151</v>
      </c>
      <c r="L55" s="8">
        <f>'2020-21'!I55</f>
        <v>139619.13150684937</v>
      </c>
      <c r="M55" s="7">
        <f>'2020-21'!J55</f>
        <v>0</v>
      </c>
      <c r="N55" s="7">
        <f>'2020-21'!K55</f>
        <v>0</v>
      </c>
      <c r="O55" s="6" t="s">
        <v>139</v>
      </c>
      <c r="P55" s="6" t="s">
        <v>139</v>
      </c>
      <c r="Q55" s="6" t="s">
        <v>139</v>
      </c>
      <c r="R55" s="6">
        <f>'2020-21'!T55</f>
        <v>11340</v>
      </c>
      <c r="S55" s="6">
        <f>'2020-21'!U55</f>
        <v>44448</v>
      </c>
      <c r="T55" s="6" t="s">
        <v>331</v>
      </c>
      <c r="U55" s="6">
        <f>'2020-21'!O55</f>
        <v>0</v>
      </c>
      <c r="V55" s="6">
        <f>'2020-21'!P55</f>
        <v>0</v>
      </c>
      <c r="W55" s="6">
        <f>'2020-21'!Q55</f>
        <v>0</v>
      </c>
      <c r="X55" s="6">
        <f>'2020-21'!R55</f>
        <v>188300</v>
      </c>
      <c r="Y55" s="65">
        <f t="shared" si="6"/>
        <v>383707.13150684937</v>
      </c>
      <c r="Z55" s="11"/>
      <c r="AA55" s="65">
        <f t="shared" si="7"/>
        <v>2447768.6770429672</v>
      </c>
      <c r="AD55" s="114"/>
      <c r="AE55" s="32"/>
      <c r="AG55" s="32"/>
    </row>
    <row r="56" spans="1:33" x14ac:dyDescent="0.25">
      <c r="A56" s="9" t="s">
        <v>196</v>
      </c>
      <c r="B56" s="60"/>
      <c r="C56" s="10">
        <v>3072182</v>
      </c>
      <c r="D56" s="9" t="s">
        <v>196</v>
      </c>
      <c r="E56" s="81">
        <v>4555.9492669781603</v>
      </c>
      <c r="F56" s="81">
        <v>-10568.75</v>
      </c>
      <c r="G56" s="81">
        <v>-17187.5</v>
      </c>
      <c r="H56" s="62">
        <v>2819712.0418613502</v>
      </c>
      <c r="I56" s="259">
        <f>'2020-21'!F56</f>
        <v>0</v>
      </c>
      <c r="J56" s="63">
        <f t="shared" si="3"/>
        <v>2819712.0418613502</v>
      </c>
      <c r="K56" s="11">
        <v>3072000</v>
      </c>
      <c r="L56" s="8">
        <f>'2020-21'!I56</f>
        <v>85136.839372707575</v>
      </c>
      <c r="M56" s="7">
        <f>'2020-21'!J56</f>
        <v>0</v>
      </c>
      <c r="N56" s="7">
        <f>'2020-21'!K56</f>
        <v>0</v>
      </c>
      <c r="O56" s="6" t="s">
        <v>139</v>
      </c>
      <c r="P56" s="6" t="s">
        <v>139</v>
      </c>
      <c r="Q56" s="6" t="s">
        <v>139</v>
      </c>
      <c r="R56" s="6">
        <f>'2020-21'!T56</f>
        <v>12478</v>
      </c>
      <c r="S56" s="6">
        <f>'2020-21'!U56</f>
        <v>103796</v>
      </c>
      <c r="T56" s="6" t="s">
        <v>331</v>
      </c>
      <c r="U56" s="6">
        <f>'2020-21'!O56</f>
        <v>0</v>
      </c>
      <c r="V56" s="6">
        <f>'2020-21'!P56</f>
        <v>0</v>
      </c>
      <c r="W56" s="6">
        <f>'2020-21'!Q56</f>
        <v>0</v>
      </c>
      <c r="X56" s="6">
        <f>'2020-21'!R56</f>
        <v>138885</v>
      </c>
      <c r="Y56" s="65">
        <f t="shared" si="6"/>
        <v>340295.83937270759</v>
      </c>
      <c r="Z56" s="11"/>
      <c r="AA56" s="65">
        <f t="shared" si="7"/>
        <v>3160007.8812340577</v>
      </c>
      <c r="AD56" s="114"/>
      <c r="AE56" s="32"/>
      <c r="AG56" s="32"/>
    </row>
    <row r="57" spans="1:33" x14ac:dyDescent="0.25">
      <c r="A57" s="9" t="s">
        <v>197</v>
      </c>
      <c r="B57" s="60"/>
      <c r="C57" s="10">
        <v>3072183</v>
      </c>
      <c r="D57" s="9" t="s">
        <v>197</v>
      </c>
      <c r="E57" s="81">
        <v>5135.8165370393026</v>
      </c>
      <c r="F57" s="81">
        <v>-6933.1</v>
      </c>
      <c r="G57" s="81">
        <v>-11275</v>
      </c>
      <c r="H57" s="62">
        <v>2087476.6801861138</v>
      </c>
      <c r="I57" s="259">
        <f>'2020-21'!F57</f>
        <v>0</v>
      </c>
      <c r="J57" s="63">
        <f t="shared" si="3"/>
        <v>2087476.6801861138</v>
      </c>
      <c r="K57" s="11">
        <v>3072171</v>
      </c>
      <c r="L57" s="8">
        <f>'2020-21'!I57</f>
        <v>78385.575320009026</v>
      </c>
      <c r="M57" s="7">
        <f>'2020-21'!J57</f>
        <v>0</v>
      </c>
      <c r="N57" s="7">
        <f>'2020-21'!K57</f>
        <v>0</v>
      </c>
      <c r="O57" s="6" t="s">
        <v>139</v>
      </c>
      <c r="P57" s="6" t="s">
        <v>139</v>
      </c>
      <c r="Q57" s="6" t="s">
        <v>139</v>
      </c>
      <c r="R57" s="6">
        <f>'2020-21'!T57</f>
        <v>11404</v>
      </c>
      <c r="S57" s="6">
        <f>'2020-21'!U57</f>
        <v>56439</v>
      </c>
      <c r="T57" s="6" t="s">
        <v>331</v>
      </c>
      <c r="U57" s="6">
        <f>'2020-21'!O57</f>
        <v>0</v>
      </c>
      <c r="V57" s="6">
        <f>'2020-21'!P57</f>
        <v>0</v>
      </c>
      <c r="W57" s="6">
        <f>'2020-21'!Q57</f>
        <v>0</v>
      </c>
      <c r="X57" s="6">
        <f>'2020-21'!R57</f>
        <v>151985</v>
      </c>
      <c r="Y57" s="65">
        <f t="shared" si="6"/>
        <v>298213.57532000903</v>
      </c>
      <c r="Z57" s="11"/>
      <c r="AA57" s="65">
        <f t="shared" si="7"/>
        <v>2385690.255506123</v>
      </c>
      <c r="AD57" s="114"/>
      <c r="AE57" s="32"/>
      <c r="AG57" s="32"/>
    </row>
    <row r="58" spans="1:33" x14ac:dyDescent="0.25">
      <c r="A58" s="9" t="s">
        <v>198</v>
      </c>
      <c r="B58" s="60"/>
      <c r="C58" s="10">
        <v>3072186</v>
      </c>
      <c r="D58" s="9" t="s">
        <v>198</v>
      </c>
      <c r="E58" s="81">
        <v>4972.1604325539392</v>
      </c>
      <c r="F58" s="81">
        <v>-7034.56</v>
      </c>
      <c r="G58" s="81">
        <v>-11440</v>
      </c>
      <c r="H58" s="62">
        <v>2049944.1799424386</v>
      </c>
      <c r="I58" s="259">
        <f>'2020-21'!F58</f>
        <v>0</v>
      </c>
      <c r="J58" s="63">
        <f t="shared" si="3"/>
        <v>2049944.1799424386</v>
      </c>
      <c r="K58" s="11">
        <v>3077012</v>
      </c>
      <c r="L58" s="8">
        <f>'2020-21'!I58</f>
        <v>16348.342465753425</v>
      </c>
      <c r="M58" s="7">
        <f>'2020-21'!J58</f>
        <v>0</v>
      </c>
      <c r="N58" s="7">
        <f>'2020-21'!K58</f>
        <v>0</v>
      </c>
      <c r="O58" s="6" t="s">
        <v>139</v>
      </c>
      <c r="P58" s="6" t="s">
        <v>139</v>
      </c>
      <c r="Q58" s="6" t="s">
        <v>139</v>
      </c>
      <c r="R58" s="6">
        <f>'2020-21'!T58</f>
        <v>11404</v>
      </c>
      <c r="S58" s="6">
        <f>'2020-21'!U58</f>
        <v>70756</v>
      </c>
      <c r="T58" s="6" t="s">
        <v>331</v>
      </c>
      <c r="U58" s="6">
        <f>'2020-21'!O58</f>
        <v>0</v>
      </c>
      <c r="V58" s="6">
        <f>'2020-21'!P58</f>
        <v>0</v>
      </c>
      <c r="W58" s="6">
        <f>'2020-21'!Q58</f>
        <v>0</v>
      </c>
      <c r="X58" s="6">
        <f>'2020-21'!R58</f>
        <v>110075</v>
      </c>
      <c r="Y58" s="65">
        <f t="shared" si="6"/>
        <v>208583.34246575343</v>
      </c>
      <c r="Z58" s="11"/>
      <c r="AA58" s="65">
        <f t="shared" si="7"/>
        <v>2258527.522408192</v>
      </c>
      <c r="AD58" s="114"/>
      <c r="AE58" s="32"/>
      <c r="AG58" s="32"/>
    </row>
    <row r="59" spans="1:33" x14ac:dyDescent="0.25">
      <c r="A59" s="9" t="s">
        <v>199</v>
      </c>
      <c r="B59" s="60"/>
      <c r="C59" s="10">
        <v>3072187</v>
      </c>
      <c r="D59" s="9" t="s">
        <v>199</v>
      </c>
      <c r="E59" s="81">
        <v>4868.2427800429468</v>
      </c>
      <c r="F59" s="81">
        <v>-12006.1</v>
      </c>
      <c r="G59" s="81">
        <v>-19525</v>
      </c>
      <c r="H59" s="62">
        <v>3424921.273830492</v>
      </c>
      <c r="I59" s="259">
        <f>'2020-21'!F59</f>
        <v>0</v>
      </c>
      <c r="J59" s="63">
        <f t="shared" si="3"/>
        <v>3424921.273830492</v>
      </c>
      <c r="K59" s="11">
        <v>3072153</v>
      </c>
      <c r="L59" s="8">
        <f>'2020-21'!I59</f>
        <v>224732.42890410969</v>
      </c>
      <c r="M59" s="7">
        <f>'2020-21'!J59</f>
        <v>0</v>
      </c>
      <c r="N59" s="7">
        <f>'2020-21'!K59</f>
        <v>0</v>
      </c>
      <c r="O59" s="6" t="s">
        <v>139</v>
      </c>
      <c r="P59" s="6" t="s">
        <v>139</v>
      </c>
      <c r="Q59" s="6" t="s">
        <v>139</v>
      </c>
      <c r="R59" s="6">
        <f>'2020-21'!T59</f>
        <v>12962</v>
      </c>
      <c r="S59" s="6">
        <f>'2020-21'!U59</f>
        <v>118314</v>
      </c>
      <c r="T59" s="6" t="s">
        <v>331</v>
      </c>
      <c r="U59" s="6">
        <f>'2020-21'!O59</f>
        <v>0</v>
      </c>
      <c r="V59" s="6">
        <f>'2020-21'!P59</f>
        <v>0</v>
      </c>
      <c r="W59" s="6">
        <f>'2020-21'!Q59</f>
        <v>0</v>
      </c>
      <c r="X59" s="6">
        <f>'2020-21'!R59</f>
        <v>253170</v>
      </c>
      <c r="Y59" s="65">
        <f t="shared" si="6"/>
        <v>609178.42890410963</v>
      </c>
      <c r="Z59" s="11"/>
      <c r="AA59" s="65">
        <f t="shared" si="7"/>
        <v>4034099.7027346017</v>
      </c>
      <c r="AD59" s="114"/>
      <c r="AE59" s="32"/>
      <c r="AG59" s="32"/>
    </row>
    <row r="60" spans="1:33" x14ac:dyDescent="0.25">
      <c r="A60" s="9" t="s">
        <v>200</v>
      </c>
      <c r="B60" s="60"/>
      <c r="C60" s="10">
        <v>3073500</v>
      </c>
      <c r="D60" s="9" t="s">
        <v>200</v>
      </c>
      <c r="E60" s="81">
        <v>4502.1857647686093</v>
      </c>
      <c r="F60" s="81">
        <v>-6476.53</v>
      </c>
      <c r="G60" s="81">
        <v>-10532.5</v>
      </c>
      <c r="H60" s="62">
        <v>1707328.1179063774</v>
      </c>
      <c r="I60" s="259">
        <f>'2020-21'!F60</f>
        <v>0</v>
      </c>
      <c r="J60" s="63">
        <f t="shared" si="3"/>
        <v>1707328.1179063774</v>
      </c>
      <c r="K60" s="11">
        <v>3072173</v>
      </c>
      <c r="L60" s="8">
        <f>'2020-21'!I60</f>
        <v>72731.917808219223</v>
      </c>
      <c r="M60" s="7">
        <f>'2020-21'!J60</f>
        <v>0</v>
      </c>
      <c r="N60" s="7">
        <f>'2020-21'!K60</f>
        <v>0</v>
      </c>
      <c r="O60" s="6" t="s">
        <v>139</v>
      </c>
      <c r="P60" s="6" t="s">
        <v>139</v>
      </c>
      <c r="Q60" s="6" t="s">
        <v>139</v>
      </c>
      <c r="R60" s="6">
        <f>'2020-21'!T60</f>
        <v>11352</v>
      </c>
      <c r="S60" s="6">
        <f>'2020-21'!U60</f>
        <v>60743</v>
      </c>
      <c r="T60" s="6" t="s">
        <v>331</v>
      </c>
      <c r="U60" s="6">
        <f>'2020-21'!O60</f>
        <v>0</v>
      </c>
      <c r="V60" s="6">
        <f>'2020-21'!P60</f>
        <v>0</v>
      </c>
      <c r="W60" s="6">
        <f>'2020-21'!Q60</f>
        <v>0</v>
      </c>
      <c r="X60" s="6">
        <f>'2020-21'!R60</f>
        <v>42650</v>
      </c>
      <c r="Y60" s="65">
        <f t="shared" si="6"/>
        <v>187476.91780821921</v>
      </c>
      <c r="Z60" s="11"/>
      <c r="AA60" s="65">
        <f t="shared" si="7"/>
        <v>1894805.0357145965</v>
      </c>
      <c r="AD60" s="114"/>
      <c r="AE60" s="32"/>
      <c r="AG60" s="32"/>
    </row>
    <row r="61" spans="1:33" x14ac:dyDescent="0.25">
      <c r="A61" s="9" t="s">
        <v>201</v>
      </c>
      <c r="B61" s="60"/>
      <c r="C61" s="10">
        <v>3073503</v>
      </c>
      <c r="D61" s="9" t="s">
        <v>201</v>
      </c>
      <c r="E61" s="81">
        <v>4767.7180975606334</v>
      </c>
      <c r="F61" s="81">
        <v>-6966.92</v>
      </c>
      <c r="G61" s="81">
        <v>-11330</v>
      </c>
      <c r="H61" s="62">
        <v>1946002.9361949812</v>
      </c>
      <c r="I61" s="259">
        <f>'2020-21'!F61</f>
        <v>0</v>
      </c>
      <c r="J61" s="63">
        <f t="shared" si="3"/>
        <v>1946002.9361949812</v>
      </c>
      <c r="K61" s="11">
        <v>3072174</v>
      </c>
      <c r="L61" s="8">
        <f>'2020-21'!I61</f>
        <v>94552.186301369831</v>
      </c>
      <c r="M61" s="7">
        <f>'2020-21'!J61</f>
        <v>0</v>
      </c>
      <c r="N61" s="7">
        <f>'2020-21'!K61</f>
        <v>0</v>
      </c>
      <c r="O61" s="6" t="s">
        <v>139</v>
      </c>
      <c r="P61" s="6" t="s">
        <v>139</v>
      </c>
      <c r="Q61" s="6" t="s">
        <v>139</v>
      </c>
      <c r="R61" s="6">
        <f>'2020-21'!T61</f>
        <v>11428</v>
      </c>
      <c r="S61" s="6">
        <f>'2020-21'!U61</f>
        <v>64872</v>
      </c>
      <c r="T61" s="6" t="s">
        <v>331</v>
      </c>
      <c r="U61" s="6">
        <f>'2020-21'!O61</f>
        <v>0</v>
      </c>
      <c r="V61" s="6">
        <f>'2020-21'!P61</f>
        <v>0</v>
      </c>
      <c r="W61" s="6">
        <f>'2020-21'!Q61</f>
        <v>0</v>
      </c>
      <c r="X61" s="6">
        <f>'2020-21'!R61</f>
        <v>83565</v>
      </c>
      <c r="Y61" s="65">
        <f t="shared" si="6"/>
        <v>254417.18630136983</v>
      </c>
      <c r="Z61" s="11"/>
      <c r="AA61" s="65">
        <f t="shared" si="7"/>
        <v>2200420.1224963511</v>
      </c>
      <c r="AD61" s="114"/>
      <c r="AE61" s="32"/>
      <c r="AG61" s="32"/>
    </row>
    <row r="62" spans="1:33" x14ac:dyDescent="0.25">
      <c r="A62" s="9" t="s">
        <v>202</v>
      </c>
      <c r="B62" s="60"/>
      <c r="C62" s="10">
        <v>3073504</v>
      </c>
      <c r="D62" s="9" t="s">
        <v>202</v>
      </c>
      <c r="E62" s="81">
        <v>4817.7562942414233</v>
      </c>
      <c r="F62" s="81">
        <v>-6138.33</v>
      </c>
      <c r="G62" s="81">
        <v>-9982.5</v>
      </c>
      <c r="H62" s="62">
        <v>1732724.7048096366</v>
      </c>
      <c r="I62" s="259">
        <f>'2020-21'!F62</f>
        <v>0</v>
      </c>
      <c r="J62" s="63">
        <f t="shared" si="3"/>
        <v>1732724.7048096366</v>
      </c>
      <c r="K62" s="11">
        <v>3077010</v>
      </c>
      <c r="L62" s="8">
        <f>'2020-21'!I62</f>
        <v>91568.840280709628</v>
      </c>
      <c r="M62" s="7">
        <f>'2020-21'!J62</f>
        <v>0</v>
      </c>
      <c r="N62" s="7">
        <f>'2020-21'!K62</f>
        <v>0</v>
      </c>
      <c r="O62" s="6" t="s">
        <v>139</v>
      </c>
      <c r="P62" s="6" t="s">
        <v>139</v>
      </c>
      <c r="Q62" s="6" t="s">
        <v>139</v>
      </c>
      <c r="R62" s="6">
        <f>'2020-21'!T62</f>
        <v>11218</v>
      </c>
      <c r="S62" s="6">
        <f>'2020-21'!U62</f>
        <v>56029</v>
      </c>
      <c r="T62" s="6" t="s">
        <v>331</v>
      </c>
      <c r="U62" s="6">
        <f>'2020-21'!O62</f>
        <v>0</v>
      </c>
      <c r="V62" s="6">
        <f>'2020-21'!P62</f>
        <v>0</v>
      </c>
      <c r="W62" s="6">
        <f>'2020-21'!Q62</f>
        <v>0</v>
      </c>
      <c r="X62" s="6">
        <f>'2020-21'!R62</f>
        <v>43040</v>
      </c>
      <c r="Y62" s="65">
        <f t="shared" si="6"/>
        <v>201855.84028070961</v>
      </c>
      <c r="Z62" s="11"/>
      <c r="AA62" s="65">
        <f t="shared" si="7"/>
        <v>1934580.5450903461</v>
      </c>
      <c r="AD62" s="114"/>
      <c r="AE62" s="32"/>
      <c r="AG62" s="32"/>
    </row>
    <row r="63" spans="1:33" x14ac:dyDescent="0.25">
      <c r="A63" s="9" t="s">
        <v>203</v>
      </c>
      <c r="B63" s="60"/>
      <c r="C63" s="10">
        <v>3073505</v>
      </c>
      <c r="D63" s="9" t="s">
        <v>203</v>
      </c>
      <c r="E63" s="81">
        <v>5208.6415731753632</v>
      </c>
      <c r="F63" s="81">
        <v>-3551.1</v>
      </c>
      <c r="G63" s="81">
        <v>-5775</v>
      </c>
      <c r="H63" s="62">
        <v>1084488.6303668262</v>
      </c>
      <c r="I63" s="259">
        <f>'2020-21'!F63</f>
        <v>0</v>
      </c>
      <c r="J63" s="63">
        <f t="shared" si="3"/>
        <v>1084488.6303668262</v>
      </c>
      <c r="K63" s="11">
        <v>3071000</v>
      </c>
      <c r="L63" s="8">
        <f>'2020-21'!I63</f>
        <v>4195.8301369863002</v>
      </c>
      <c r="M63" s="7">
        <f>'2020-21'!J63</f>
        <v>0</v>
      </c>
      <c r="N63" s="7">
        <f>'2020-21'!K63</f>
        <v>0</v>
      </c>
      <c r="O63" s="6" t="s">
        <v>139</v>
      </c>
      <c r="P63" s="6" t="s">
        <v>139</v>
      </c>
      <c r="Q63" s="6" t="s">
        <v>139</v>
      </c>
      <c r="R63" s="6">
        <f>'2020-21'!T63</f>
        <v>10383</v>
      </c>
      <c r="S63" s="6">
        <f>'2020-21'!U63</f>
        <v>35187</v>
      </c>
      <c r="T63" s="6" t="s">
        <v>331</v>
      </c>
      <c r="U63" s="6">
        <f>'2020-21'!O63</f>
        <v>0</v>
      </c>
      <c r="V63" s="6">
        <f>'2020-21'!P63</f>
        <v>0</v>
      </c>
      <c r="W63" s="6">
        <f>'2020-21'!Q63</f>
        <v>0</v>
      </c>
      <c r="X63" s="6">
        <f>'2020-21'!R63</f>
        <v>39005</v>
      </c>
      <c r="Y63" s="65">
        <f t="shared" si="6"/>
        <v>88770.830136986304</v>
      </c>
      <c r="Z63" s="11"/>
      <c r="AA63" s="65">
        <f t="shared" si="7"/>
        <v>1173259.4605038124</v>
      </c>
      <c r="AD63" s="114"/>
      <c r="AE63" s="32"/>
      <c r="AG63" s="32"/>
    </row>
    <row r="64" spans="1:33" x14ac:dyDescent="0.25">
      <c r="A64" s="9" t="s">
        <v>204</v>
      </c>
      <c r="B64" s="60"/>
      <c r="C64" s="10">
        <v>3073506</v>
      </c>
      <c r="D64" s="9" t="s">
        <v>204</v>
      </c>
      <c r="E64" s="81">
        <v>4600.3680594804127</v>
      </c>
      <c r="F64" s="81">
        <v>-7169.84</v>
      </c>
      <c r="G64" s="81">
        <v>-11660</v>
      </c>
      <c r="H64" s="62">
        <v>1931726.2172196948</v>
      </c>
      <c r="I64" s="259">
        <f>'2020-21'!F64</f>
        <v>0</v>
      </c>
      <c r="J64" s="63">
        <f t="shared" si="3"/>
        <v>1931726.2172196948</v>
      </c>
      <c r="K64" s="11">
        <v>3072076</v>
      </c>
      <c r="L64" s="8">
        <f>'2020-21'!I64</f>
        <v>94456.583561643856</v>
      </c>
      <c r="M64" s="7">
        <f>'2020-21'!J64</f>
        <v>0</v>
      </c>
      <c r="N64" s="7">
        <f>'2020-21'!K64</f>
        <v>0</v>
      </c>
      <c r="O64" s="6" t="s">
        <v>139</v>
      </c>
      <c r="P64" s="6" t="s">
        <v>139</v>
      </c>
      <c r="Q64" s="6" t="s">
        <v>139</v>
      </c>
      <c r="R64" s="6">
        <f>'2020-21'!T64</f>
        <v>12005</v>
      </c>
      <c r="S64" s="6">
        <f>'2020-21'!U64</f>
        <v>60205</v>
      </c>
      <c r="T64" s="6" t="s">
        <v>331</v>
      </c>
      <c r="U64" s="6">
        <f>'2020-21'!O64</f>
        <v>0</v>
      </c>
      <c r="V64" s="6">
        <f>'2020-21'!P64</f>
        <v>0</v>
      </c>
      <c r="W64" s="6">
        <f>'2020-21'!Q64</f>
        <v>0</v>
      </c>
      <c r="X64" s="6">
        <f>'2020-21'!R64</f>
        <v>73975</v>
      </c>
      <c r="Y64" s="65">
        <f t="shared" si="6"/>
        <v>240641.58356164384</v>
      </c>
      <c r="Z64" s="11"/>
      <c r="AA64" s="65">
        <f t="shared" si="7"/>
        <v>2172367.8007813385</v>
      </c>
      <c r="AD64" s="114"/>
      <c r="AE64" s="32"/>
      <c r="AG64" s="32"/>
    </row>
    <row r="65" spans="1:33" x14ac:dyDescent="0.25">
      <c r="A65" s="9" t="s">
        <v>205</v>
      </c>
      <c r="B65" s="60"/>
      <c r="C65" s="10">
        <v>3073507</v>
      </c>
      <c r="D65" s="9" t="s">
        <v>205</v>
      </c>
      <c r="E65" s="81">
        <v>4453.6621951995157</v>
      </c>
      <c r="F65" s="81">
        <v>-10078.36</v>
      </c>
      <c r="G65" s="81">
        <v>-16390</v>
      </c>
      <c r="H65" s="62">
        <v>2627914.3083389117</v>
      </c>
      <c r="I65" s="259">
        <f>'2020-21'!F65</f>
        <v>0</v>
      </c>
      <c r="J65" s="63">
        <f t="shared" si="3"/>
        <v>2627914.3083389117</v>
      </c>
      <c r="K65" s="11">
        <v>3072182</v>
      </c>
      <c r="L65" s="8">
        <f>'2020-21'!I65</f>
        <v>140742.16169623478</v>
      </c>
      <c r="M65" s="7">
        <f>'2020-21'!J65</f>
        <v>0</v>
      </c>
      <c r="N65" s="7">
        <f>'2020-21'!K65</f>
        <v>0</v>
      </c>
      <c r="O65" s="6" t="s">
        <v>139</v>
      </c>
      <c r="P65" s="6" t="s">
        <v>139</v>
      </c>
      <c r="Q65" s="6" t="s">
        <v>139</v>
      </c>
      <c r="R65" s="6">
        <f>'2020-21'!T65</f>
        <v>12378</v>
      </c>
      <c r="S65" s="6">
        <f>'2020-21'!U65</f>
        <v>112678</v>
      </c>
      <c r="T65" s="6" t="s">
        <v>331</v>
      </c>
      <c r="U65" s="6">
        <f>'2020-21'!O65</f>
        <v>0</v>
      </c>
      <c r="V65" s="6">
        <f>'2020-21'!P65</f>
        <v>0</v>
      </c>
      <c r="W65" s="6">
        <f>'2020-21'!Q65</f>
        <v>0</v>
      </c>
      <c r="X65" s="6">
        <f>'2020-21'!R65</f>
        <v>49765</v>
      </c>
      <c r="Y65" s="65">
        <f t="shared" si="6"/>
        <v>315563.16169623478</v>
      </c>
      <c r="Z65" s="11"/>
      <c r="AA65" s="65">
        <f t="shared" si="7"/>
        <v>2943477.4700351465</v>
      </c>
      <c r="AD65" s="114"/>
      <c r="AE65" s="32"/>
      <c r="AG65" s="32"/>
    </row>
    <row r="66" spans="1:33" x14ac:dyDescent="0.25">
      <c r="A66" s="9" t="s">
        <v>206</v>
      </c>
      <c r="B66" s="60"/>
      <c r="C66" s="10">
        <v>3073508</v>
      </c>
      <c r="D66" s="9" t="s">
        <v>206</v>
      </c>
      <c r="E66" s="81">
        <v>4640.5697949915048</v>
      </c>
      <c r="F66" s="81">
        <v>-9080.67</v>
      </c>
      <c r="G66" s="81">
        <v>-14767.5</v>
      </c>
      <c r="H66" s="62">
        <v>2468137.809910438</v>
      </c>
      <c r="I66" s="259">
        <f>'2020-21'!F66</f>
        <v>0</v>
      </c>
      <c r="J66" s="63">
        <f t="shared" si="3"/>
        <v>2468137.809910438</v>
      </c>
      <c r="K66" s="11">
        <v>3073500</v>
      </c>
      <c r="L66" s="8">
        <f>'2020-21'!I66</f>
        <v>69925.884931506866</v>
      </c>
      <c r="M66" s="7">
        <f>'2020-21'!J66</f>
        <v>0</v>
      </c>
      <c r="N66" s="7">
        <f>'2020-21'!K66</f>
        <v>0</v>
      </c>
      <c r="O66" s="6" t="s">
        <v>139</v>
      </c>
      <c r="P66" s="6" t="s">
        <v>139</v>
      </c>
      <c r="Q66" s="6" t="s">
        <v>139</v>
      </c>
      <c r="R66" s="6">
        <f>'2020-21'!T66</f>
        <v>12203</v>
      </c>
      <c r="S66" s="6">
        <f>'2020-21'!U66</f>
        <v>98617</v>
      </c>
      <c r="T66" s="6" t="s">
        <v>331</v>
      </c>
      <c r="U66" s="6">
        <f>'2020-21'!O66</f>
        <v>0</v>
      </c>
      <c r="V66" s="6">
        <f>'2020-21'!P66</f>
        <v>0</v>
      </c>
      <c r="W66" s="6">
        <f>'2020-21'!Q66</f>
        <v>0</v>
      </c>
      <c r="X66" s="6">
        <f>'2020-21'!R66</f>
        <v>77620</v>
      </c>
      <c r="Y66" s="65">
        <f t="shared" si="6"/>
        <v>258365.88493150688</v>
      </c>
      <c r="Z66" s="11"/>
      <c r="AA66" s="65">
        <f t="shared" si="7"/>
        <v>2726503.6948419451</v>
      </c>
      <c r="AD66" s="114"/>
      <c r="AE66" s="32"/>
      <c r="AG66" s="32"/>
    </row>
    <row r="67" spans="1:33" x14ac:dyDescent="0.25">
      <c r="A67" s="9" t="s">
        <v>207</v>
      </c>
      <c r="B67" s="60"/>
      <c r="C67" s="10">
        <v>3073509</v>
      </c>
      <c r="D67" s="9" t="s">
        <v>207</v>
      </c>
      <c r="E67" s="81">
        <v>4980.4803175337429</v>
      </c>
      <c r="F67" s="81">
        <v>-6950.01</v>
      </c>
      <c r="G67" s="81">
        <v>-11302.5</v>
      </c>
      <c r="H67" s="62">
        <v>2028724.9005063681</v>
      </c>
      <c r="I67" s="259">
        <f>'2020-21'!F67</f>
        <v>0</v>
      </c>
      <c r="J67" s="63">
        <f t="shared" si="3"/>
        <v>2028724.9005063681</v>
      </c>
      <c r="K67" s="11">
        <v>3073512</v>
      </c>
      <c r="L67" s="8">
        <f>'2020-21'!I67</f>
        <v>177659.18352571299</v>
      </c>
      <c r="M67" s="7">
        <f>'2020-21'!J67</f>
        <v>0</v>
      </c>
      <c r="N67" s="7">
        <f>'2020-21'!K67</f>
        <v>0</v>
      </c>
      <c r="O67" s="6" t="s">
        <v>139</v>
      </c>
      <c r="P67" s="6" t="s">
        <v>139</v>
      </c>
      <c r="Q67" s="6" t="s">
        <v>139</v>
      </c>
      <c r="R67" s="6">
        <f>'2020-21'!T67</f>
        <v>11416</v>
      </c>
      <c r="S67" s="6">
        <f>'2020-21'!U67</f>
        <v>60060</v>
      </c>
      <c r="T67" s="6" t="s">
        <v>331</v>
      </c>
      <c r="U67" s="6">
        <f>'2020-21'!O67</f>
        <v>0</v>
      </c>
      <c r="V67" s="6">
        <f>'2020-21'!P67</f>
        <v>0</v>
      </c>
      <c r="W67" s="6">
        <f>'2020-21'!Q67</f>
        <v>0</v>
      </c>
      <c r="X67" s="6">
        <f>'2020-21'!R67</f>
        <v>118535</v>
      </c>
      <c r="Y67" s="65">
        <f t="shared" si="6"/>
        <v>367670.18352571299</v>
      </c>
      <c r="Z67" s="11"/>
      <c r="AA67" s="65">
        <f t="shared" si="7"/>
        <v>2396395.0840320811</v>
      </c>
      <c r="AD67" s="114"/>
      <c r="AE67" s="32"/>
      <c r="AG67" s="32"/>
    </row>
    <row r="68" spans="1:33" x14ac:dyDescent="0.25">
      <c r="A68" s="9" t="s">
        <v>208</v>
      </c>
      <c r="B68" s="60"/>
      <c r="C68" s="10">
        <v>3073510</v>
      </c>
      <c r="D68" s="9" t="s">
        <v>208</v>
      </c>
      <c r="E68" s="81">
        <v>4693.3780441018716</v>
      </c>
      <c r="F68" s="81">
        <v>-7051.47</v>
      </c>
      <c r="G68" s="81">
        <v>-11467.5</v>
      </c>
      <c r="H68" s="62">
        <v>1938619.6743904806</v>
      </c>
      <c r="I68" s="259">
        <f>'2020-21'!F68</f>
        <v>0</v>
      </c>
      <c r="J68" s="63">
        <f t="shared" si="3"/>
        <v>1938619.6743904806</v>
      </c>
      <c r="K68" s="11">
        <v>3072046</v>
      </c>
      <c r="L68" s="8">
        <f>'2020-21'!I68</f>
        <v>40459.142465753466</v>
      </c>
      <c r="M68" s="7">
        <f>'2020-21'!J68</f>
        <v>0</v>
      </c>
      <c r="N68" s="7">
        <f>'2020-21'!K68</f>
        <v>0</v>
      </c>
      <c r="O68" s="6" t="s">
        <v>139</v>
      </c>
      <c r="P68" s="6" t="s">
        <v>139</v>
      </c>
      <c r="Q68" s="6" t="s">
        <v>139</v>
      </c>
      <c r="R68" s="6">
        <f>'2020-21'!T68</f>
        <v>11428</v>
      </c>
      <c r="S68" s="6">
        <f>'2020-21'!U68</f>
        <v>61341</v>
      </c>
      <c r="T68" s="6" t="s">
        <v>331</v>
      </c>
      <c r="U68" s="6">
        <f>'2020-21'!O68</f>
        <v>0</v>
      </c>
      <c r="V68" s="6">
        <f>'2020-21'!P68</f>
        <v>0</v>
      </c>
      <c r="W68" s="6">
        <f>'2020-21'!Q68</f>
        <v>0</v>
      </c>
      <c r="X68" s="6">
        <f>'2020-21'!R68</f>
        <v>56975</v>
      </c>
      <c r="Y68" s="65">
        <f t="shared" si="6"/>
        <v>170203.14246575348</v>
      </c>
      <c r="Z68" s="11"/>
      <c r="AA68" s="65">
        <f t="shared" si="7"/>
        <v>2108822.8168562343</v>
      </c>
      <c r="AD68" s="114"/>
      <c r="AE68" s="32"/>
      <c r="AG68" s="32"/>
    </row>
    <row r="69" spans="1:33" x14ac:dyDescent="0.25">
      <c r="A69" s="9" t="s">
        <v>209</v>
      </c>
      <c r="B69" s="60"/>
      <c r="C69" s="10">
        <v>3073511</v>
      </c>
      <c r="D69" s="9" t="s">
        <v>209</v>
      </c>
      <c r="E69" s="81">
        <v>6032.617327092853</v>
      </c>
      <c r="F69" s="81">
        <v>-3500.37</v>
      </c>
      <c r="G69" s="81">
        <v>-5692.5</v>
      </c>
      <c r="H69" s="62">
        <v>1239558.9167082205</v>
      </c>
      <c r="I69" s="259">
        <f>'2020-21'!F69</f>
        <v>0</v>
      </c>
      <c r="J69" s="63">
        <f t="shared" si="3"/>
        <v>1239558.9167082205</v>
      </c>
      <c r="K69" s="11">
        <v>3072115</v>
      </c>
      <c r="L69" s="8">
        <f>'2020-21'!I69</f>
        <v>40713.736986301374</v>
      </c>
      <c r="M69" s="7">
        <f>'2020-21'!J69</f>
        <v>0</v>
      </c>
      <c r="N69" s="7">
        <f>'2020-21'!K69</f>
        <v>0</v>
      </c>
      <c r="O69" s="6" t="s">
        <v>139</v>
      </c>
      <c r="P69" s="6" t="s">
        <v>139</v>
      </c>
      <c r="Q69" s="6" t="s">
        <v>139</v>
      </c>
      <c r="R69" s="6">
        <f>'2020-21'!T69</f>
        <v>10337</v>
      </c>
      <c r="S69" s="6">
        <f>'2020-21'!U69</f>
        <v>22784</v>
      </c>
      <c r="T69" s="6" t="s">
        <v>331</v>
      </c>
      <c r="U69" s="6">
        <f>'2020-21'!O69</f>
        <v>0</v>
      </c>
      <c r="V69" s="6">
        <f>'2020-21'!P69</f>
        <v>0</v>
      </c>
      <c r="W69" s="6">
        <f>'2020-21'!Q69</f>
        <v>0</v>
      </c>
      <c r="X69" s="6">
        <f>'2020-21'!R69</f>
        <v>113155</v>
      </c>
      <c r="Y69" s="65">
        <f t="shared" si="6"/>
        <v>186989.73698630137</v>
      </c>
      <c r="Z69" s="11"/>
      <c r="AA69" s="65">
        <f t="shared" si="7"/>
        <v>1426548.6536945219</v>
      </c>
      <c r="AD69" s="114"/>
      <c r="AE69" s="32"/>
      <c r="AG69" s="32"/>
    </row>
    <row r="70" spans="1:33" x14ac:dyDescent="0.25">
      <c r="A70" s="9" t="s">
        <v>210</v>
      </c>
      <c r="B70" s="60"/>
      <c r="C70" s="10">
        <v>3073512</v>
      </c>
      <c r="D70" s="9" t="s">
        <v>210</v>
      </c>
      <c r="E70" s="81">
        <v>5017.5346065149379</v>
      </c>
      <c r="F70" s="81">
        <v>-6561.08</v>
      </c>
      <c r="G70" s="81">
        <v>-10670</v>
      </c>
      <c r="H70" s="62">
        <v>1929572.3473277958</v>
      </c>
      <c r="I70" s="259">
        <f>'2020-21'!F70</f>
        <v>0</v>
      </c>
      <c r="J70" s="63">
        <f t="shared" si="3"/>
        <v>1929572.3473277958</v>
      </c>
      <c r="K70" s="11">
        <v>3075404</v>
      </c>
      <c r="L70" s="8">
        <f>'2020-21'!I70</f>
        <v>32890.186301369831</v>
      </c>
      <c r="M70" s="7">
        <f>'2020-21'!J70</f>
        <v>0</v>
      </c>
      <c r="N70" s="7">
        <f>'2020-21'!K70</f>
        <v>0</v>
      </c>
      <c r="O70" s="6" t="s">
        <v>139</v>
      </c>
      <c r="P70" s="6" t="s">
        <v>139</v>
      </c>
      <c r="Q70" s="6" t="s">
        <v>139</v>
      </c>
      <c r="R70" s="6">
        <f>'2020-21'!T70</f>
        <v>11340</v>
      </c>
      <c r="S70" s="6">
        <f>'2020-21'!U70</f>
        <v>62074</v>
      </c>
      <c r="T70" s="6" t="s">
        <v>331</v>
      </c>
      <c r="U70" s="6">
        <f>'2020-21'!O70</f>
        <v>0</v>
      </c>
      <c r="V70" s="6">
        <f>'2020-21'!P70</f>
        <v>0</v>
      </c>
      <c r="W70" s="6">
        <f>'2020-21'!Q70</f>
        <v>0</v>
      </c>
      <c r="X70" s="6">
        <f>'2020-21'!R70</f>
        <v>119705</v>
      </c>
      <c r="Y70" s="65">
        <f t="shared" si="6"/>
        <v>226009.18630136983</v>
      </c>
      <c r="Z70" s="11"/>
      <c r="AA70" s="65">
        <f t="shared" si="7"/>
        <v>2155581.5336291655</v>
      </c>
      <c r="AD70" s="114"/>
      <c r="AE70" s="32"/>
      <c r="AG70" s="32"/>
    </row>
    <row r="71" spans="1:33" x14ac:dyDescent="0.25">
      <c r="A71" s="9" t="s">
        <v>211</v>
      </c>
      <c r="B71" s="60"/>
      <c r="C71" s="10">
        <v>3073513</v>
      </c>
      <c r="D71" s="9" t="s">
        <v>211</v>
      </c>
      <c r="E71" s="81">
        <v>4549.2807277738802</v>
      </c>
      <c r="F71" s="81">
        <v>-14204.4</v>
      </c>
      <c r="G71" s="81">
        <v>-23100</v>
      </c>
      <c r="H71" s="62">
        <v>3784091.4113300596</v>
      </c>
      <c r="I71" s="259">
        <f>'2020-21'!F71</f>
        <v>0</v>
      </c>
      <c r="J71" s="63">
        <f t="shared" si="3"/>
        <v>3784091.4113300596</v>
      </c>
      <c r="K71" s="11">
        <v>3072175</v>
      </c>
      <c r="L71" s="8">
        <f>'2020-21'!I71</f>
        <v>249016.54835616439</v>
      </c>
      <c r="M71" s="7">
        <f>'2020-21'!J71</f>
        <v>0</v>
      </c>
      <c r="N71" s="7">
        <f>'2020-21'!K71</f>
        <v>0</v>
      </c>
      <c r="O71" s="6" t="s">
        <v>139</v>
      </c>
      <c r="P71" s="6" t="s">
        <v>139</v>
      </c>
      <c r="Q71" s="6" t="s">
        <v>139</v>
      </c>
      <c r="R71" s="6">
        <f>'2020-21'!T71</f>
        <v>13528</v>
      </c>
      <c r="S71" s="6">
        <f>'2020-21'!U71</f>
        <v>143883</v>
      </c>
      <c r="T71" s="6" t="s">
        <v>331</v>
      </c>
      <c r="U71" s="6">
        <f>'2020-21'!O71</f>
        <v>0</v>
      </c>
      <c r="V71" s="6">
        <f>'2020-21'!P71</f>
        <v>0</v>
      </c>
      <c r="W71" s="6">
        <f>'2020-21'!Q71</f>
        <v>0</v>
      </c>
      <c r="X71" s="6">
        <f>'2020-21'!R71</f>
        <v>185745</v>
      </c>
      <c r="Y71" s="65">
        <f t="shared" si="6"/>
        <v>592172.54835616436</v>
      </c>
      <c r="Z71" s="11"/>
      <c r="AA71" s="65">
        <f t="shared" si="7"/>
        <v>4376263.9596862243</v>
      </c>
      <c r="AD71" s="114"/>
      <c r="AE71" s="32"/>
      <c r="AG71" s="32"/>
    </row>
    <row r="72" spans="1:33" x14ac:dyDescent="0.25">
      <c r="A72" s="9" t="s">
        <v>212</v>
      </c>
      <c r="B72" s="60"/>
      <c r="C72" s="10">
        <v>3075201</v>
      </c>
      <c r="D72" s="9" t="s">
        <v>212</v>
      </c>
      <c r="E72" s="81">
        <v>5665.582827472901</v>
      </c>
      <c r="F72" s="81">
        <v>-2857.79</v>
      </c>
      <c r="G72" s="81">
        <v>-4647.5</v>
      </c>
      <c r="H72" s="62">
        <v>949978.20784292021</v>
      </c>
      <c r="I72" s="259">
        <f>'2020-21'!F72</f>
        <v>0</v>
      </c>
      <c r="J72" s="63">
        <f t="shared" si="3"/>
        <v>949978.20784292021</v>
      </c>
      <c r="K72" s="11">
        <v>3072033</v>
      </c>
      <c r="L72" s="8">
        <f>'2020-21'!I72</f>
        <v>49548.098082191791</v>
      </c>
      <c r="M72" s="7">
        <f>'2020-21'!J72</f>
        <v>0</v>
      </c>
      <c r="N72" s="7">
        <f>'2020-21'!K72</f>
        <v>0</v>
      </c>
      <c r="O72" s="6" t="s">
        <v>139</v>
      </c>
      <c r="P72" s="6" t="s">
        <v>139</v>
      </c>
      <c r="Q72" s="6" t="s">
        <v>139</v>
      </c>
      <c r="R72" s="6">
        <f>'2020-21'!T72</f>
        <v>9998</v>
      </c>
      <c r="S72" s="6">
        <f>'2020-21'!U72</f>
        <v>56889</v>
      </c>
      <c r="T72" s="6" t="s">
        <v>331</v>
      </c>
      <c r="U72" s="6">
        <f>'2020-21'!O72</f>
        <v>0</v>
      </c>
      <c r="V72" s="6">
        <f>'2020-21'!P72</f>
        <v>0</v>
      </c>
      <c r="W72" s="6">
        <f>'2020-21'!Q72</f>
        <v>0</v>
      </c>
      <c r="X72" s="6">
        <f>'2020-21'!R72</f>
        <v>42650</v>
      </c>
      <c r="Y72" s="65">
        <f t="shared" si="6"/>
        <v>159085.09808219178</v>
      </c>
      <c r="Z72" s="11"/>
      <c r="AA72" s="65">
        <f t="shared" si="7"/>
        <v>1109063.305925112</v>
      </c>
      <c r="AD72" s="114"/>
      <c r="AE72" s="32"/>
      <c r="AG72" s="32"/>
    </row>
    <row r="73" spans="1:33" x14ac:dyDescent="0.25">
      <c r="A73" s="9" t="s">
        <v>213</v>
      </c>
      <c r="B73" s="60"/>
      <c r="C73" s="10">
        <v>3074020</v>
      </c>
      <c r="D73" s="9" t="s">
        <v>213</v>
      </c>
      <c r="E73" s="81">
        <v>7199.3579119604619</v>
      </c>
      <c r="F73" s="81">
        <v>-10249.849999999999</v>
      </c>
      <c r="G73" s="81">
        <v>-33357.5</v>
      </c>
      <c r="H73" s="62">
        <v>8689213.797208041</v>
      </c>
      <c r="I73" s="259">
        <f>'2020-21'!F73</f>
        <v>0</v>
      </c>
      <c r="J73" s="63">
        <f t="shared" si="3"/>
        <v>8689213.797208041</v>
      </c>
      <c r="K73" s="11">
        <v>3073503</v>
      </c>
      <c r="L73" s="8">
        <f>'2020-21'!I73</f>
        <v>128445.81917808221</v>
      </c>
      <c r="M73" s="7">
        <f>'2020-21'!J73</f>
        <v>0</v>
      </c>
      <c r="N73" s="7">
        <f>'2020-21'!K73</f>
        <v>0</v>
      </c>
      <c r="O73" s="6" t="s">
        <v>139</v>
      </c>
      <c r="P73" s="6" t="s">
        <v>139</v>
      </c>
      <c r="Q73" s="6" t="s">
        <v>139</v>
      </c>
      <c r="R73" s="6">
        <f>'2020-21'!T73</f>
        <v>0</v>
      </c>
      <c r="S73" s="6">
        <f>'2020-21'!U73</f>
        <v>0</v>
      </c>
      <c r="T73" s="6" t="s">
        <v>331</v>
      </c>
      <c r="U73" s="6">
        <f>'2020-21'!O73</f>
        <v>1154843</v>
      </c>
      <c r="V73" s="6">
        <f>'2020-21'!P73</f>
        <v>30821</v>
      </c>
      <c r="W73" s="6">
        <f>'2020-21'!Q73</f>
        <v>10800</v>
      </c>
      <c r="X73" s="6">
        <f>'2020-21'!R73</f>
        <v>319925</v>
      </c>
      <c r="Y73" s="65">
        <f t="shared" si="6"/>
        <v>1644834.8191780823</v>
      </c>
      <c r="Z73" s="11"/>
      <c r="AA73" s="65">
        <f t="shared" si="7"/>
        <v>10334048.616386123</v>
      </c>
      <c r="AD73" s="114"/>
      <c r="AE73" s="32"/>
      <c r="AG73" s="32"/>
    </row>
    <row r="74" spans="1:33" x14ac:dyDescent="0.25">
      <c r="A74" s="9" t="s">
        <v>214</v>
      </c>
      <c r="B74" s="60"/>
      <c r="C74" s="10">
        <v>3074036</v>
      </c>
      <c r="D74" s="9" t="s">
        <v>214</v>
      </c>
      <c r="E74" s="81">
        <v>6231.3148187896686</v>
      </c>
      <c r="F74" s="81">
        <v>-10283.65</v>
      </c>
      <c r="G74" s="81">
        <v>-33467.5</v>
      </c>
      <c r="H74" s="62">
        <v>7539758.9844670258</v>
      </c>
      <c r="I74" s="259">
        <f>'2020-21'!F74</f>
        <v>111000</v>
      </c>
      <c r="J74" s="63">
        <f t="shared" si="3"/>
        <v>7650758.9844670258</v>
      </c>
      <c r="K74" s="11">
        <v>3072176</v>
      </c>
      <c r="L74" s="8">
        <f>'2020-21'!I74</f>
        <v>282773.2136986301</v>
      </c>
      <c r="M74" s="7">
        <f>'2020-21'!J74</f>
        <v>0</v>
      </c>
      <c r="N74" s="7">
        <f>'2020-21'!K74</f>
        <v>151870</v>
      </c>
      <c r="O74" s="6" t="s">
        <v>139</v>
      </c>
      <c r="P74" s="6" t="s">
        <v>139</v>
      </c>
      <c r="Q74" s="6" t="s">
        <v>139</v>
      </c>
      <c r="R74" s="6">
        <f>'2020-21'!T74</f>
        <v>0</v>
      </c>
      <c r="S74" s="6">
        <f>'2020-21'!U74</f>
        <v>0</v>
      </c>
      <c r="T74" s="6" t="s">
        <v>331</v>
      </c>
      <c r="U74" s="6">
        <f>'2020-21'!O74</f>
        <v>1363016.6666666667</v>
      </c>
      <c r="V74" s="6">
        <f>'2020-21'!P74</f>
        <v>21562.333333333336</v>
      </c>
      <c r="W74" s="6">
        <f>'2020-21'!Q74</f>
        <v>26800</v>
      </c>
      <c r="X74" s="6">
        <f>'2020-21'!R74</f>
        <v>217270</v>
      </c>
      <c r="Y74" s="65">
        <f t="shared" si="6"/>
        <v>2063292.21369863</v>
      </c>
      <c r="Z74" s="11"/>
      <c r="AA74" s="65">
        <f t="shared" si="7"/>
        <v>9714051.1981656551</v>
      </c>
      <c r="AD74" s="114"/>
      <c r="AE74" s="32"/>
      <c r="AG74" s="32"/>
    </row>
    <row r="75" spans="1:33" x14ac:dyDescent="0.25">
      <c r="A75" s="9" t="s">
        <v>215</v>
      </c>
      <c r="B75" s="60"/>
      <c r="C75" s="10">
        <v>3074603</v>
      </c>
      <c r="D75" s="9" t="s">
        <v>215</v>
      </c>
      <c r="E75" s="81">
        <v>6211.7265822035524</v>
      </c>
      <c r="F75" s="81">
        <v>-12827.099999999999</v>
      </c>
      <c r="G75" s="81">
        <v>-41745</v>
      </c>
      <c r="H75" s="62">
        <v>9374828.851784993</v>
      </c>
      <c r="I75" s="259">
        <f>'2020-21'!F75</f>
        <v>0</v>
      </c>
      <c r="J75" s="63">
        <f t="shared" si="3"/>
        <v>9374828.851784993</v>
      </c>
      <c r="K75" s="11">
        <v>3073511</v>
      </c>
      <c r="L75" s="8">
        <f>'2020-21'!I75</f>
        <v>231268.60178082198</v>
      </c>
      <c r="M75" s="7">
        <f>'2020-21'!J75</f>
        <v>0</v>
      </c>
      <c r="N75" s="7">
        <f>'2020-21'!K75</f>
        <v>0</v>
      </c>
      <c r="O75" s="6" t="s">
        <v>139</v>
      </c>
      <c r="P75" s="6" t="s">
        <v>139</v>
      </c>
      <c r="Q75" s="6" t="s">
        <v>139</v>
      </c>
      <c r="R75" s="6">
        <f>'2020-21'!T75</f>
        <v>0</v>
      </c>
      <c r="S75" s="6">
        <f>'2020-21'!U75</f>
        <v>0</v>
      </c>
      <c r="T75" s="6" t="s">
        <v>331</v>
      </c>
      <c r="U75" s="6">
        <f>'2020-21'!O75</f>
        <v>1976511.3333333333</v>
      </c>
      <c r="V75" s="6">
        <f>'2020-21'!P75</f>
        <v>26148</v>
      </c>
      <c r="W75" s="6">
        <f>'2020-21'!Q75</f>
        <v>31600</v>
      </c>
      <c r="X75" s="6">
        <f>'2020-21'!R75</f>
        <v>198330</v>
      </c>
      <c r="Y75" s="65">
        <f t="shared" si="6"/>
        <v>2463857.9351141551</v>
      </c>
      <c r="Z75" s="11"/>
      <c r="AA75" s="65">
        <f t="shared" si="7"/>
        <v>11838686.786899148</v>
      </c>
      <c r="AD75" s="114"/>
      <c r="AE75" s="32"/>
      <c r="AG75" s="32"/>
    </row>
    <row r="76" spans="1:33" x14ac:dyDescent="0.25">
      <c r="A76" s="9" t="s">
        <v>216</v>
      </c>
      <c r="B76" s="60"/>
      <c r="C76" s="10">
        <v>3075400</v>
      </c>
      <c r="D76" s="9" t="s">
        <v>216</v>
      </c>
      <c r="E76" s="81">
        <v>6962.1260589234007</v>
      </c>
      <c r="F76" s="81">
        <v>-11221.599999999999</v>
      </c>
      <c r="G76" s="81">
        <v>-36520</v>
      </c>
      <c r="H76" s="62">
        <v>9197961.806250276</v>
      </c>
      <c r="I76" s="259">
        <f>'2020-21'!F76</f>
        <v>0</v>
      </c>
      <c r="J76" s="63">
        <f t="shared" si="3"/>
        <v>9197961.806250276</v>
      </c>
      <c r="K76" s="11">
        <v>3071104</v>
      </c>
      <c r="L76" s="8">
        <f>'2020-21'!I76</f>
        <v>122234.52876712331</v>
      </c>
      <c r="M76" s="7">
        <f>'2020-21'!J76</f>
        <v>0</v>
      </c>
      <c r="N76" s="7">
        <f>'2020-21'!K76</f>
        <v>0</v>
      </c>
      <c r="O76" s="6" t="s">
        <v>139</v>
      </c>
      <c r="P76" s="6" t="s">
        <v>139</v>
      </c>
      <c r="Q76" s="6" t="s">
        <v>139</v>
      </c>
      <c r="R76" s="6">
        <f>'2020-21'!T76</f>
        <v>0</v>
      </c>
      <c r="S76" s="6">
        <f>'2020-21'!U76</f>
        <v>0</v>
      </c>
      <c r="T76" s="6" t="s">
        <v>331</v>
      </c>
      <c r="U76" s="6">
        <f>'2020-21'!O76</f>
        <v>1175688.6666666665</v>
      </c>
      <c r="V76" s="6">
        <f>'2020-21'!P76</f>
        <v>29158</v>
      </c>
      <c r="W76" s="6">
        <f>'2020-21'!Q76</f>
        <v>0</v>
      </c>
      <c r="X76" s="6">
        <f>'2020-21'!R76</f>
        <v>432050</v>
      </c>
      <c r="Y76" s="65">
        <f t="shared" si="6"/>
        <v>1759131.1954337899</v>
      </c>
      <c r="Z76" s="11"/>
      <c r="AA76" s="65">
        <f t="shared" si="7"/>
        <v>10957093.001684066</v>
      </c>
      <c r="AD76" s="114"/>
      <c r="AE76" s="32"/>
      <c r="AG76" s="32"/>
    </row>
    <row r="77" spans="1:33" x14ac:dyDescent="0.25">
      <c r="A77" s="9" t="s">
        <v>217</v>
      </c>
      <c r="B77" s="60"/>
      <c r="C77" s="10">
        <v>3075401</v>
      </c>
      <c r="D77" s="9" t="s">
        <v>217</v>
      </c>
      <c r="E77" s="81">
        <v>7075.6297242759247</v>
      </c>
      <c r="F77" s="81">
        <v>-11762.4</v>
      </c>
      <c r="G77" s="81">
        <v>-38280</v>
      </c>
      <c r="H77" s="62">
        <v>9799234.1761920862</v>
      </c>
      <c r="I77" s="259">
        <f>'2020-21'!F77</f>
        <v>68000</v>
      </c>
      <c r="J77" s="63">
        <f t="shared" si="3"/>
        <v>9867234.1761920862</v>
      </c>
      <c r="K77" s="11">
        <v>3072121</v>
      </c>
      <c r="L77" s="8">
        <f>'2020-21'!I77</f>
        <v>193281.47945205495</v>
      </c>
      <c r="M77" s="7">
        <f>'2020-21'!J77</f>
        <v>0</v>
      </c>
      <c r="N77" s="7">
        <f>'2020-21'!K77</f>
        <v>102701</v>
      </c>
      <c r="O77" s="6" t="s">
        <v>139</v>
      </c>
      <c r="P77" s="6" t="s">
        <v>139</v>
      </c>
      <c r="Q77" s="6" t="s">
        <v>139</v>
      </c>
      <c r="R77" s="6">
        <f>'2020-21'!T77</f>
        <v>0</v>
      </c>
      <c r="S77" s="6">
        <f>'2020-21'!U77</f>
        <v>0</v>
      </c>
      <c r="T77" s="6" t="s">
        <v>331</v>
      </c>
      <c r="U77" s="6">
        <f>'2020-21'!O77</f>
        <v>2489581.3333333335</v>
      </c>
      <c r="V77" s="6">
        <f>'2020-21'!P77</f>
        <v>62518</v>
      </c>
      <c r="W77" s="6">
        <f>'2020-21'!Q77</f>
        <v>0</v>
      </c>
      <c r="X77" s="6">
        <f>'2020-21'!R77</f>
        <v>423375</v>
      </c>
      <c r="Y77" s="65">
        <f t="shared" ref="Y77:Y108" si="8">SUM(L77:X77)</f>
        <v>3271456.8127853884</v>
      </c>
      <c r="Z77" s="11"/>
      <c r="AA77" s="65">
        <f t="shared" si="7"/>
        <v>13138690.988977475</v>
      </c>
      <c r="AD77" s="114"/>
      <c r="AE77" s="32"/>
      <c r="AG77" s="32"/>
    </row>
    <row r="78" spans="1:33" x14ac:dyDescent="0.25">
      <c r="A78" s="9" t="s">
        <v>218</v>
      </c>
      <c r="B78" s="60"/>
      <c r="C78" s="10">
        <v>3075402</v>
      </c>
      <c r="D78" s="9" t="s">
        <v>218</v>
      </c>
      <c r="E78" s="81">
        <v>6889.9304310736015</v>
      </c>
      <c r="F78" s="81">
        <v>-8957</v>
      </c>
      <c r="G78" s="81">
        <v>-29150</v>
      </c>
      <c r="H78" s="62">
        <v>7265219.2569380179</v>
      </c>
      <c r="I78" s="259">
        <f>'2020-21'!F78</f>
        <v>0</v>
      </c>
      <c r="J78" s="63">
        <f t="shared" si="3"/>
        <v>7265219.2569380179</v>
      </c>
      <c r="K78" s="11">
        <v>3072125</v>
      </c>
      <c r="L78" s="8">
        <f>'2020-21'!I78</f>
        <v>161660.72602739729</v>
      </c>
      <c r="M78" s="7">
        <f>'2020-21'!J78</f>
        <v>0</v>
      </c>
      <c r="N78" s="7">
        <f>'2020-21'!K78</f>
        <v>0</v>
      </c>
      <c r="O78" s="6" t="s">
        <v>139</v>
      </c>
      <c r="P78" s="6" t="s">
        <v>139</v>
      </c>
      <c r="Q78" s="6" t="s">
        <v>139</v>
      </c>
      <c r="R78" s="6">
        <f>'2020-21'!T78</f>
        <v>0</v>
      </c>
      <c r="S78" s="6">
        <f>'2020-21'!U78</f>
        <v>0</v>
      </c>
      <c r="T78" s="6" t="s">
        <v>331</v>
      </c>
      <c r="U78" s="6">
        <f>'2020-21'!O78</f>
        <v>1089904.9999999998</v>
      </c>
      <c r="V78" s="6">
        <f>'2020-21'!P78</f>
        <v>31254.666666666668</v>
      </c>
      <c r="W78" s="6">
        <f>'2020-21'!Q78</f>
        <v>0</v>
      </c>
      <c r="X78" s="6">
        <f>'2020-21'!R78</f>
        <v>377225</v>
      </c>
      <c r="Y78" s="65">
        <f t="shared" si="8"/>
        <v>1660045.3926940637</v>
      </c>
      <c r="Z78" s="11"/>
      <c r="AA78" s="65">
        <f t="shared" si="7"/>
        <v>8925264.6496320814</v>
      </c>
      <c r="AD78" s="114"/>
      <c r="AE78" s="32"/>
      <c r="AG78" s="32"/>
    </row>
    <row r="79" spans="1:33" x14ac:dyDescent="0.25">
      <c r="A79" s="9" t="s">
        <v>219</v>
      </c>
      <c r="B79" s="60"/>
      <c r="C79" s="10">
        <v>3075404</v>
      </c>
      <c r="D79" s="9" t="s">
        <v>219</v>
      </c>
      <c r="E79" s="81">
        <v>7305.2569541071607</v>
      </c>
      <c r="F79" s="81">
        <v>-5340.4</v>
      </c>
      <c r="G79" s="81">
        <v>-17380</v>
      </c>
      <c r="H79" s="62">
        <v>4594201.9949957253</v>
      </c>
      <c r="I79" s="259">
        <f>'2020-21'!F79</f>
        <v>0</v>
      </c>
      <c r="J79" s="63">
        <f t="shared" si="3"/>
        <v>4594201.9949957253</v>
      </c>
      <c r="K79" s="11">
        <v>3072154</v>
      </c>
      <c r="L79" s="8">
        <f>'2020-21'!I79</f>
        <v>95150.104109589069</v>
      </c>
      <c r="M79" s="7">
        <f>'2020-21'!J79</f>
        <v>0</v>
      </c>
      <c r="N79" s="7">
        <f>'2020-21'!K79</f>
        <v>0</v>
      </c>
      <c r="O79" s="6" t="s">
        <v>139</v>
      </c>
      <c r="P79" s="6" t="s">
        <v>139</v>
      </c>
      <c r="Q79" s="6" t="s">
        <v>139</v>
      </c>
      <c r="R79" s="6">
        <f>'2020-21'!T79</f>
        <v>0</v>
      </c>
      <c r="S79" s="6">
        <f>'2020-21'!U79</f>
        <v>0</v>
      </c>
      <c r="T79" s="6" t="s">
        <v>331</v>
      </c>
      <c r="U79" s="6">
        <f>'2020-21'!O79</f>
        <v>150198.33333333331</v>
      </c>
      <c r="V79" s="6">
        <f>'2020-21'!P79</f>
        <v>2572</v>
      </c>
      <c r="W79" s="6">
        <f>'2020-21'!Q79</f>
        <v>0</v>
      </c>
      <c r="X79" s="6">
        <f>'2020-21'!R79</f>
        <v>240970</v>
      </c>
      <c r="Y79" s="65">
        <f t="shared" si="8"/>
        <v>488890.43744292238</v>
      </c>
      <c r="Z79" s="11"/>
      <c r="AA79" s="65">
        <f t="shared" si="7"/>
        <v>5083092.4324386474</v>
      </c>
      <c r="AD79" s="114"/>
      <c r="AE79" s="32"/>
      <c r="AG79" s="32"/>
    </row>
    <row r="80" spans="1:33" x14ac:dyDescent="0.25">
      <c r="A80" s="9" t="s">
        <v>236</v>
      </c>
      <c r="B80" s="60"/>
      <c r="C80" s="10">
        <v>3072001</v>
      </c>
      <c r="D80" s="9" t="s">
        <v>236</v>
      </c>
      <c r="E80" s="81">
        <v>4837.5110023989255</v>
      </c>
      <c r="F80" s="81">
        <v>0</v>
      </c>
      <c r="G80" s="81">
        <v>0</v>
      </c>
      <c r="H80" s="62">
        <v>2022079.5990027508</v>
      </c>
      <c r="I80" s="259">
        <f>'2020-21'!F80</f>
        <v>0</v>
      </c>
      <c r="J80" s="63">
        <f t="shared" ref="J80:J109" si="9">SUM(H80:I80)</f>
        <v>2022079.5990027508</v>
      </c>
      <c r="K80" s="11">
        <v>3077013</v>
      </c>
      <c r="L80" s="8">
        <f>'2020-21'!I80</f>
        <v>92083.94682236691</v>
      </c>
      <c r="M80" s="7">
        <f>'2020-21'!J80</f>
        <v>0</v>
      </c>
      <c r="N80" s="7">
        <f>'2020-21'!K80</f>
        <v>0</v>
      </c>
      <c r="O80" s="6" t="s">
        <v>139</v>
      </c>
      <c r="P80" s="6" t="s">
        <v>139</v>
      </c>
      <c r="Q80" s="6" t="s">
        <v>139</v>
      </c>
      <c r="R80" s="6">
        <f>'2020-21'!T80</f>
        <v>0</v>
      </c>
      <c r="S80" s="6">
        <f>'2020-21'!U80</f>
        <v>0</v>
      </c>
      <c r="T80" s="6" t="s">
        <v>331</v>
      </c>
      <c r="U80" s="6">
        <f>'2020-21'!O80</f>
        <v>0</v>
      </c>
      <c r="V80" s="6">
        <f>'2020-21'!P80</f>
        <v>0</v>
      </c>
      <c r="W80" s="6">
        <f>'2020-21'!Q80</f>
        <v>0</v>
      </c>
      <c r="X80" s="6">
        <f>'2020-21'!R80</f>
        <v>0</v>
      </c>
      <c r="Y80" s="65">
        <f t="shared" si="8"/>
        <v>92083.94682236691</v>
      </c>
      <c r="Z80" s="11"/>
      <c r="AA80" s="65">
        <f t="shared" si="7"/>
        <v>2114163.5458251177</v>
      </c>
      <c r="AD80" s="114"/>
      <c r="AE80" s="32"/>
      <c r="AG80" s="32"/>
    </row>
    <row r="81" spans="1:33" x14ac:dyDescent="0.25">
      <c r="A81" s="9" t="s">
        <v>237</v>
      </c>
      <c r="B81" s="60"/>
      <c r="C81" s="10">
        <v>3072003</v>
      </c>
      <c r="D81" s="9" t="s">
        <v>237</v>
      </c>
      <c r="E81" s="81">
        <v>5223.5606278368887</v>
      </c>
      <c r="F81" s="81">
        <v>0</v>
      </c>
      <c r="G81" s="81">
        <v>0</v>
      </c>
      <c r="H81" s="62">
        <v>966358.71614982444</v>
      </c>
      <c r="I81" s="259">
        <f>'2020-21'!F81</f>
        <v>0</v>
      </c>
      <c r="J81" s="63">
        <f t="shared" si="9"/>
        <v>966358.71614982444</v>
      </c>
      <c r="K81" s="11">
        <v>3077014</v>
      </c>
      <c r="L81" s="8">
        <f>'2020-21'!I81</f>
        <v>38089.849779175129</v>
      </c>
      <c r="M81" s="7">
        <f>'2020-21'!J81</f>
        <v>0</v>
      </c>
      <c r="N81" s="7">
        <f>'2020-21'!K81</f>
        <v>0</v>
      </c>
      <c r="O81" s="6" t="s">
        <v>139</v>
      </c>
      <c r="P81" s="6" t="s">
        <v>139</v>
      </c>
      <c r="Q81" s="6" t="s">
        <v>139</v>
      </c>
      <c r="R81" s="6">
        <f>'2020-21'!T81</f>
        <v>0</v>
      </c>
      <c r="S81" s="6">
        <f>'2020-21'!U81</f>
        <v>0</v>
      </c>
      <c r="T81" s="6" t="s">
        <v>331</v>
      </c>
      <c r="U81" s="6">
        <f>'2020-21'!O81</f>
        <v>0</v>
      </c>
      <c r="V81" s="6">
        <f>'2020-21'!P81</f>
        <v>0</v>
      </c>
      <c r="W81" s="6">
        <f>'2020-21'!Q81</f>
        <v>0</v>
      </c>
      <c r="X81" s="6">
        <f>'2020-21'!R81</f>
        <v>0</v>
      </c>
      <c r="Y81" s="65">
        <f t="shared" si="8"/>
        <v>38089.849779175129</v>
      </c>
      <c r="Z81" s="11"/>
      <c r="AA81" s="65">
        <f t="shared" si="7"/>
        <v>1004448.5659289996</v>
      </c>
      <c r="AD81" s="114"/>
      <c r="AE81" s="32"/>
      <c r="AG81" s="32"/>
    </row>
    <row r="82" spans="1:33" x14ac:dyDescent="0.25">
      <c r="A82" s="9" t="s">
        <v>8</v>
      </c>
      <c r="B82" s="60"/>
      <c r="C82" s="10">
        <v>3072004</v>
      </c>
      <c r="D82" s="9" t="s">
        <v>8</v>
      </c>
      <c r="E82" s="81">
        <v>4601.592734244351</v>
      </c>
      <c r="F82" s="81">
        <v>0</v>
      </c>
      <c r="G82" s="81">
        <v>0</v>
      </c>
      <c r="H82" s="62">
        <v>1785417.9808868081</v>
      </c>
      <c r="I82" s="259">
        <f>'2020-21'!F82</f>
        <v>0</v>
      </c>
      <c r="J82" s="63">
        <f t="shared" si="9"/>
        <v>1785417.9808868081</v>
      </c>
      <c r="K82" s="11">
        <v>3073505</v>
      </c>
      <c r="L82" s="8">
        <f>'2020-21'!I82</f>
        <v>101111.20273972611</v>
      </c>
      <c r="M82" s="7">
        <f>'2020-21'!J82</f>
        <v>0</v>
      </c>
      <c r="N82" s="7">
        <f>'2020-21'!K82</f>
        <v>0</v>
      </c>
      <c r="O82" s="6" t="s">
        <v>139</v>
      </c>
      <c r="P82" s="6" t="s">
        <v>139</v>
      </c>
      <c r="Q82" s="6" t="s">
        <v>139</v>
      </c>
      <c r="R82" s="6">
        <f>'2020-21'!T82</f>
        <v>0</v>
      </c>
      <c r="S82" s="6">
        <f>'2020-21'!U82</f>
        <v>0</v>
      </c>
      <c r="T82" s="6" t="s">
        <v>331</v>
      </c>
      <c r="U82" s="6">
        <f>'2020-21'!O82</f>
        <v>0</v>
      </c>
      <c r="V82" s="6">
        <f>'2020-21'!P82</f>
        <v>0</v>
      </c>
      <c r="W82" s="6">
        <f>'2020-21'!Q82</f>
        <v>0</v>
      </c>
      <c r="X82" s="6">
        <f>'2020-21'!R82</f>
        <v>0</v>
      </c>
      <c r="Y82" s="65">
        <f t="shared" si="8"/>
        <v>101111.20273972611</v>
      </c>
      <c r="Z82" s="11"/>
      <c r="AA82" s="65">
        <f t="shared" si="7"/>
        <v>1886529.1836265342</v>
      </c>
      <c r="AD82" s="114"/>
      <c r="AE82" s="32"/>
      <c r="AG82" s="32"/>
    </row>
    <row r="83" spans="1:33" x14ac:dyDescent="0.25">
      <c r="A83" s="9" t="s">
        <v>97</v>
      </c>
      <c r="B83" s="60"/>
      <c r="C83" s="10">
        <v>3072010</v>
      </c>
      <c r="D83" s="9" t="s">
        <v>97</v>
      </c>
      <c r="E83" s="81">
        <v>5909.8721090662893</v>
      </c>
      <c r="F83" s="81">
        <v>0</v>
      </c>
      <c r="G83" s="81">
        <v>0</v>
      </c>
      <c r="H83" s="62">
        <v>1057867.1075228658</v>
      </c>
      <c r="I83" s="259">
        <f>'2020-21'!F83</f>
        <v>0</v>
      </c>
      <c r="J83" s="63">
        <f t="shared" si="9"/>
        <v>1057867.1075228658</v>
      </c>
      <c r="K83" s="11">
        <v>3073506</v>
      </c>
      <c r="L83" s="8">
        <f>'2020-21'!I83</f>
        <v>84408.517808219185</v>
      </c>
      <c r="M83" s="7">
        <f>'2020-21'!J83</f>
        <v>0</v>
      </c>
      <c r="N83" s="7">
        <f>'2020-21'!K83</f>
        <v>0</v>
      </c>
      <c r="O83" s="6" t="s">
        <v>139</v>
      </c>
      <c r="P83" s="6" t="s">
        <v>139</v>
      </c>
      <c r="Q83" s="6" t="s">
        <v>139</v>
      </c>
      <c r="R83" s="6">
        <f>'2020-21'!T83</f>
        <v>0</v>
      </c>
      <c r="S83" s="6">
        <f>'2020-21'!U83</f>
        <v>0</v>
      </c>
      <c r="T83" s="6" t="s">
        <v>331</v>
      </c>
      <c r="U83" s="6">
        <f>'2020-21'!O83</f>
        <v>0</v>
      </c>
      <c r="V83" s="6">
        <f>'2020-21'!P83</f>
        <v>0</v>
      </c>
      <c r="W83" s="6">
        <f>'2020-21'!Q83</f>
        <v>0</v>
      </c>
      <c r="X83" s="6">
        <f>'2020-21'!R83</f>
        <v>0</v>
      </c>
      <c r="Y83" s="65">
        <f t="shared" si="8"/>
        <v>84408.517808219185</v>
      </c>
      <c r="Z83" s="11"/>
      <c r="AA83" s="65">
        <f t="shared" si="7"/>
        <v>1142275.6253310849</v>
      </c>
      <c r="AD83" s="114"/>
      <c r="AE83" s="32"/>
      <c r="AG83" s="32"/>
    </row>
    <row r="84" spans="1:33" x14ac:dyDescent="0.25">
      <c r="A84" s="9" t="s">
        <v>238</v>
      </c>
      <c r="B84" s="60"/>
      <c r="C84" s="10">
        <v>3072011</v>
      </c>
      <c r="D84" s="9" t="s">
        <v>238</v>
      </c>
      <c r="E84" s="81">
        <v>5071.3570689483367</v>
      </c>
      <c r="F84" s="81">
        <v>0</v>
      </c>
      <c r="G84" s="81">
        <v>0</v>
      </c>
      <c r="H84" s="62">
        <v>1952472.4715451095</v>
      </c>
      <c r="I84" s="259">
        <f>'2020-21'!F84</f>
        <v>0</v>
      </c>
      <c r="J84" s="63">
        <f t="shared" si="9"/>
        <v>1952472.4715451095</v>
      </c>
      <c r="K84" s="11">
        <v>3073504</v>
      </c>
      <c r="L84" s="8">
        <f>'2020-21'!I84</f>
        <v>131687.33698630138</v>
      </c>
      <c r="M84" s="7">
        <f>'2020-21'!J84</f>
        <v>0</v>
      </c>
      <c r="N84" s="7">
        <f>'2020-21'!K84</f>
        <v>0</v>
      </c>
      <c r="O84" s="6" t="s">
        <v>139</v>
      </c>
      <c r="P84" s="6" t="s">
        <v>139</v>
      </c>
      <c r="Q84" s="6" t="s">
        <v>139</v>
      </c>
      <c r="R84" s="6">
        <f>'2020-21'!T84</f>
        <v>0</v>
      </c>
      <c r="S84" s="6">
        <f>'2020-21'!U84</f>
        <v>0</v>
      </c>
      <c r="T84" s="6" t="s">
        <v>331</v>
      </c>
      <c r="U84" s="6">
        <f>'2020-21'!O84</f>
        <v>0</v>
      </c>
      <c r="V84" s="6">
        <f>'2020-21'!P84</f>
        <v>0</v>
      </c>
      <c r="W84" s="6">
        <f>'2020-21'!Q84</f>
        <v>0</v>
      </c>
      <c r="X84" s="6">
        <f>'2020-21'!R84</f>
        <v>0</v>
      </c>
      <c r="Y84" s="65">
        <f t="shared" si="8"/>
        <v>131687.33698630138</v>
      </c>
      <c r="Z84" s="11"/>
      <c r="AA84" s="65">
        <f t="shared" si="7"/>
        <v>2084159.808531411</v>
      </c>
      <c r="AD84" s="114"/>
      <c r="AE84" s="32"/>
      <c r="AG84" s="32"/>
    </row>
    <row r="85" spans="1:33" x14ac:dyDescent="0.25">
      <c r="A85" s="9" t="s">
        <v>239</v>
      </c>
      <c r="B85" s="60"/>
      <c r="C85" s="10">
        <v>3072012</v>
      </c>
      <c r="D85" s="9" t="s">
        <v>239</v>
      </c>
      <c r="E85" s="81">
        <v>5412.3976552672038</v>
      </c>
      <c r="F85" s="81">
        <v>0</v>
      </c>
      <c r="G85" s="81">
        <v>0</v>
      </c>
      <c r="H85" s="62">
        <v>1163665.4958824487</v>
      </c>
      <c r="I85" s="259">
        <f>'2020-21'!F85</f>
        <v>0</v>
      </c>
      <c r="J85" s="63">
        <f t="shared" si="9"/>
        <v>1163665.4958824487</v>
      </c>
      <c r="K85" s="11">
        <v>3072058</v>
      </c>
      <c r="L85" s="8">
        <f>'2020-21'!I85</f>
        <v>38528.624657534237</v>
      </c>
      <c r="M85" s="7">
        <f>'2020-21'!J85</f>
        <v>0</v>
      </c>
      <c r="N85" s="7">
        <f>'2020-21'!K85</f>
        <v>0</v>
      </c>
      <c r="O85" s="6" t="s">
        <v>139</v>
      </c>
      <c r="P85" s="6" t="s">
        <v>139</v>
      </c>
      <c r="Q85" s="6" t="s">
        <v>139</v>
      </c>
      <c r="R85" s="6">
        <f>'2020-21'!T85</f>
        <v>0</v>
      </c>
      <c r="S85" s="6">
        <f>'2020-21'!U85</f>
        <v>0</v>
      </c>
      <c r="T85" s="6" t="s">
        <v>331</v>
      </c>
      <c r="U85" s="6">
        <f>'2020-21'!O85</f>
        <v>0</v>
      </c>
      <c r="V85" s="6">
        <f>'2020-21'!P85</f>
        <v>0</v>
      </c>
      <c r="W85" s="6">
        <f>'2020-21'!Q85</f>
        <v>0</v>
      </c>
      <c r="X85" s="6">
        <f>'2020-21'!R85</f>
        <v>0</v>
      </c>
      <c r="Y85" s="65">
        <f t="shared" si="8"/>
        <v>38528.624657534237</v>
      </c>
      <c r="Z85" s="11"/>
      <c r="AA85" s="65">
        <f t="shared" si="7"/>
        <v>1202194.120539983</v>
      </c>
      <c r="AD85" s="114"/>
      <c r="AE85" s="32"/>
      <c r="AG85" s="32"/>
    </row>
    <row r="86" spans="1:33" x14ac:dyDescent="0.25">
      <c r="A86" s="9" t="s">
        <v>240</v>
      </c>
      <c r="B86" s="60"/>
      <c r="C86" s="10">
        <v>3072185</v>
      </c>
      <c r="D86" s="9" t="s">
        <v>240</v>
      </c>
      <c r="E86" s="81">
        <v>5289.8336014916422</v>
      </c>
      <c r="F86" s="81">
        <v>0</v>
      </c>
      <c r="G86" s="81">
        <v>0</v>
      </c>
      <c r="H86" s="62">
        <v>2094774.1061906903</v>
      </c>
      <c r="I86" s="259">
        <f>'2020-21'!F86</f>
        <v>0</v>
      </c>
      <c r="J86" s="63">
        <f t="shared" si="9"/>
        <v>2094774.1061906903</v>
      </c>
      <c r="K86" s="11">
        <v>3073507</v>
      </c>
      <c r="L86" s="8">
        <f>'2020-21'!I86</f>
        <v>70390.802132644661</v>
      </c>
      <c r="M86" s="7">
        <f>'2020-21'!J86</f>
        <v>0</v>
      </c>
      <c r="N86" s="7">
        <f>'2020-21'!K86</f>
        <v>0</v>
      </c>
      <c r="O86" s="6" t="s">
        <v>139</v>
      </c>
      <c r="P86" s="6" t="s">
        <v>139</v>
      </c>
      <c r="Q86" s="6" t="s">
        <v>139</v>
      </c>
      <c r="R86" s="6">
        <f>'2020-21'!T86</f>
        <v>0</v>
      </c>
      <c r="S86" s="6">
        <f>'2020-21'!U86</f>
        <v>0</v>
      </c>
      <c r="T86" s="6" t="s">
        <v>331</v>
      </c>
      <c r="U86" s="6">
        <f>'2020-21'!O86</f>
        <v>0</v>
      </c>
      <c r="V86" s="6">
        <f>'2020-21'!P86</f>
        <v>0</v>
      </c>
      <c r="W86" s="6">
        <f>'2020-21'!Q86</f>
        <v>0</v>
      </c>
      <c r="X86" s="6">
        <f>'2020-21'!R86</f>
        <v>0</v>
      </c>
      <c r="Y86" s="65">
        <f t="shared" si="8"/>
        <v>70390.802132644661</v>
      </c>
      <c r="Z86" s="11"/>
      <c r="AA86" s="65">
        <f t="shared" si="7"/>
        <v>2165164.908323335</v>
      </c>
      <c r="AD86" s="114"/>
      <c r="AE86" s="32"/>
      <c r="AG86" s="32"/>
    </row>
    <row r="87" spans="1:33" x14ac:dyDescent="0.25">
      <c r="A87" s="9" t="s">
        <v>241</v>
      </c>
      <c r="B87" s="60"/>
      <c r="C87" s="10">
        <v>3075200</v>
      </c>
      <c r="D87" s="9" t="s">
        <v>241</v>
      </c>
      <c r="E87" s="81">
        <v>4980.3885370999897</v>
      </c>
      <c r="F87" s="81">
        <v>0</v>
      </c>
      <c r="G87" s="81">
        <v>0</v>
      </c>
      <c r="H87" s="62">
        <v>1294901.0196459973</v>
      </c>
      <c r="I87" s="259">
        <f>'2020-21'!F87</f>
        <v>0</v>
      </c>
      <c r="J87" s="63">
        <f t="shared" si="9"/>
        <v>1294901.0196459973</v>
      </c>
      <c r="K87" s="11">
        <v>3072059</v>
      </c>
      <c r="L87" s="8">
        <f>'2020-21'!I87</f>
        <v>14045.617534246579</v>
      </c>
      <c r="M87" s="7">
        <f>'2020-21'!J87</f>
        <v>0</v>
      </c>
      <c r="N87" s="7">
        <f>'2020-21'!K87</f>
        <v>0</v>
      </c>
      <c r="O87" s="6" t="s">
        <v>139</v>
      </c>
      <c r="P87" s="6" t="s">
        <v>139</v>
      </c>
      <c r="Q87" s="6" t="s">
        <v>139</v>
      </c>
      <c r="R87" s="6">
        <f>'2020-21'!T87</f>
        <v>0</v>
      </c>
      <c r="S87" s="6">
        <f>'2020-21'!U87</f>
        <v>0</v>
      </c>
      <c r="T87" s="6" t="s">
        <v>331</v>
      </c>
      <c r="U87" s="6">
        <f>'2020-21'!O87</f>
        <v>0</v>
      </c>
      <c r="V87" s="6">
        <f>'2020-21'!P87</f>
        <v>0</v>
      </c>
      <c r="W87" s="6">
        <f>'2020-21'!Q87</f>
        <v>0</v>
      </c>
      <c r="X87" s="6">
        <f>'2020-21'!R87</f>
        <v>0</v>
      </c>
      <c r="Y87" s="65">
        <f t="shared" si="8"/>
        <v>14045.617534246579</v>
      </c>
      <c r="Z87" s="11"/>
      <c r="AA87" s="65">
        <f t="shared" si="7"/>
        <v>1308946.6371802439</v>
      </c>
      <c r="AD87" s="114"/>
      <c r="AE87" s="32"/>
      <c r="AG87" s="32"/>
    </row>
    <row r="88" spans="1:33" x14ac:dyDescent="0.25">
      <c r="A88" s="9" t="s">
        <v>242</v>
      </c>
      <c r="B88" s="60"/>
      <c r="C88" s="10">
        <v>3074000</v>
      </c>
      <c r="D88" s="9" t="s">
        <v>242</v>
      </c>
      <c r="E88" s="81">
        <v>6240.21087585241</v>
      </c>
      <c r="F88" s="81">
        <v>0</v>
      </c>
      <c r="G88" s="81">
        <v>0</v>
      </c>
      <c r="H88" s="62">
        <v>6352534.6716177538</v>
      </c>
      <c r="I88" s="259">
        <f>'2020-21'!F88</f>
        <v>0</v>
      </c>
      <c r="J88" s="63">
        <f t="shared" si="9"/>
        <v>6352534.6716177538</v>
      </c>
      <c r="K88" s="11">
        <v>3072003</v>
      </c>
      <c r="L88" s="8">
        <f>'2020-21'!I88</f>
        <v>113754.61027846401</v>
      </c>
      <c r="M88" s="7">
        <f>'2020-21'!J88</f>
        <v>0</v>
      </c>
      <c r="N88" s="7">
        <f>'2020-21'!K88</f>
        <v>236608</v>
      </c>
      <c r="O88" s="6" t="s">
        <v>139</v>
      </c>
      <c r="P88" s="6" t="s">
        <v>139</v>
      </c>
      <c r="Q88" s="6" t="s">
        <v>139</v>
      </c>
      <c r="R88" s="6">
        <f>'2020-21'!T88</f>
        <v>0</v>
      </c>
      <c r="S88" s="6">
        <f>'2020-21'!U88</f>
        <v>0</v>
      </c>
      <c r="T88" s="6" t="s">
        <v>331</v>
      </c>
      <c r="U88" s="6">
        <f>'2020-21'!O88</f>
        <v>0</v>
      </c>
      <c r="V88" s="6">
        <f>'2020-21'!P88</f>
        <v>0</v>
      </c>
      <c r="W88" s="6">
        <f>'2020-21'!Q88</f>
        <v>0</v>
      </c>
      <c r="X88" s="6">
        <f>'2020-21'!R88</f>
        <v>0</v>
      </c>
      <c r="Y88" s="65">
        <f t="shared" si="8"/>
        <v>350362.61027846404</v>
      </c>
      <c r="Z88" s="11"/>
      <c r="AA88" s="65">
        <f>+Y88</f>
        <v>350362.61027846404</v>
      </c>
      <c r="AD88" s="114"/>
      <c r="AE88" s="32"/>
      <c r="AG88" s="32"/>
    </row>
    <row r="89" spans="1:33" x14ac:dyDescent="0.25">
      <c r="A89" s="9" t="s">
        <v>243</v>
      </c>
      <c r="B89" s="60"/>
      <c r="C89" s="10">
        <v>3074001</v>
      </c>
      <c r="D89" s="9" t="s">
        <v>243</v>
      </c>
      <c r="E89" s="81">
        <v>6478.5959400125903</v>
      </c>
      <c r="F89" s="81">
        <v>0</v>
      </c>
      <c r="G89" s="81">
        <v>0</v>
      </c>
      <c r="H89" s="62">
        <v>4159258.5934880832</v>
      </c>
      <c r="I89" s="259">
        <f>'2020-21'!F89</f>
        <v>0</v>
      </c>
      <c r="J89" s="63">
        <f t="shared" si="9"/>
        <v>4159258.5934880832</v>
      </c>
      <c r="K89" s="11">
        <v>3073508</v>
      </c>
      <c r="L89" s="8">
        <f>'2020-21'!I89</f>
        <v>45127.295890410911</v>
      </c>
      <c r="M89" s="7">
        <f>'2020-21'!J89</f>
        <v>0</v>
      </c>
      <c r="N89" s="7">
        <f>'2020-21'!K89</f>
        <v>0</v>
      </c>
      <c r="O89" s="6" t="s">
        <v>139</v>
      </c>
      <c r="P89" s="6" t="s">
        <v>139</v>
      </c>
      <c r="Q89" s="6" t="s">
        <v>139</v>
      </c>
      <c r="R89" s="6">
        <f>'2020-21'!T89</f>
        <v>0</v>
      </c>
      <c r="S89" s="6">
        <f>'2020-21'!U89</f>
        <v>0</v>
      </c>
      <c r="T89" s="6" t="s">
        <v>331</v>
      </c>
      <c r="U89" s="6">
        <f>'2020-21'!O89</f>
        <v>0</v>
      </c>
      <c r="V89" s="6">
        <f>'2020-21'!P89</f>
        <v>0</v>
      </c>
      <c r="W89" s="6">
        <f>'2020-21'!Q89</f>
        <v>0</v>
      </c>
      <c r="X89" s="6">
        <f>'2020-21'!R89</f>
        <v>0</v>
      </c>
      <c r="Y89" s="65">
        <f t="shared" si="8"/>
        <v>45127.295890410911</v>
      </c>
      <c r="Z89" s="11"/>
      <c r="AA89" s="65">
        <f t="shared" ref="AA89:AA94" si="10">SUM(J89,Y89)</f>
        <v>4204385.8893784946</v>
      </c>
      <c r="AD89" s="114"/>
      <c r="AE89" s="32"/>
      <c r="AG89" s="32"/>
    </row>
    <row r="90" spans="1:33" x14ac:dyDescent="0.25">
      <c r="A90" s="9" t="s">
        <v>244</v>
      </c>
      <c r="B90" s="60"/>
      <c r="C90" s="10">
        <v>3074002</v>
      </c>
      <c r="D90" s="9" t="s">
        <v>244</v>
      </c>
      <c r="E90" s="81">
        <v>6352.6776790781223</v>
      </c>
      <c r="F90" s="81">
        <v>0</v>
      </c>
      <c r="G90" s="81">
        <v>0</v>
      </c>
      <c r="H90" s="62">
        <v>3671847.6985071548</v>
      </c>
      <c r="I90" s="259">
        <f>'2020-21'!F90</f>
        <v>0</v>
      </c>
      <c r="J90" s="63">
        <f t="shared" si="9"/>
        <v>3671847.6985071548</v>
      </c>
      <c r="K90" s="11">
        <v>3073509</v>
      </c>
      <c r="L90" s="8">
        <f>'2020-21'!I90</f>
        <v>31099.057534246578</v>
      </c>
      <c r="M90" s="7">
        <f>'2020-21'!J90</f>
        <v>0</v>
      </c>
      <c r="N90" s="7">
        <f>'2020-21'!K90</f>
        <v>0</v>
      </c>
      <c r="O90" s="6" t="s">
        <v>139</v>
      </c>
      <c r="P90" s="6" t="s">
        <v>139</v>
      </c>
      <c r="Q90" s="6" t="s">
        <v>139</v>
      </c>
      <c r="R90" s="6">
        <f>'2020-21'!T90</f>
        <v>0</v>
      </c>
      <c r="S90" s="6">
        <f>'2020-21'!U90</f>
        <v>0</v>
      </c>
      <c r="T90" s="6" t="s">
        <v>331</v>
      </c>
      <c r="U90" s="6">
        <f>'2020-21'!O90</f>
        <v>0</v>
      </c>
      <c r="V90" s="6">
        <f>'2020-21'!P90</f>
        <v>0</v>
      </c>
      <c r="W90" s="6">
        <f>'2020-21'!Q90</f>
        <v>0</v>
      </c>
      <c r="X90" s="6">
        <f>'2020-21'!R90</f>
        <v>0</v>
      </c>
      <c r="Y90" s="65">
        <f t="shared" si="8"/>
        <v>31099.057534246578</v>
      </c>
      <c r="Z90" s="11"/>
      <c r="AA90" s="65">
        <f t="shared" si="10"/>
        <v>3702946.7560414015</v>
      </c>
      <c r="AD90" s="114"/>
      <c r="AE90" s="32"/>
      <c r="AG90" s="32"/>
    </row>
    <row r="91" spans="1:33" x14ac:dyDescent="0.25">
      <c r="A91" s="9" t="s">
        <v>123</v>
      </c>
      <c r="B91" s="60"/>
      <c r="C91" s="10">
        <v>3074007</v>
      </c>
      <c r="D91" s="9" t="s">
        <v>123</v>
      </c>
      <c r="E91" s="81">
        <v>8040.002979176983</v>
      </c>
      <c r="F91" s="81">
        <v>0</v>
      </c>
      <c r="G91" s="81">
        <v>0</v>
      </c>
      <c r="H91" s="62">
        <v>6994802.5918839751</v>
      </c>
      <c r="I91" s="259">
        <f>'2020-21'!F91</f>
        <v>0</v>
      </c>
      <c r="J91" s="63">
        <f t="shared" si="9"/>
        <v>6994802.5918839751</v>
      </c>
      <c r="K91" s="11">
        <v>3072177</v>
      </c>
      <c r="L91" s="8">
        <f>'2020-21'!I91</f>
        <v>65473.306849315057</v>
      </c>
      <c r="M91" s="7">
        <f>'2020-21'!J91</f>
        <v>0</v>
      </c>
      <c r="N91" s="7">
        <f>'2020-21'!K91</f>
        <v>0</v>
      </c>
      <c r="O91" s="6" t="s">
        <v>139</v>
      </c>
      <c r="P91" s="6" t="s">
        <v>139</v>
      </c>
      <c r="Q91" s="6" t="s">
        <v>139</v>
      </c>
      <c r="R91" s="6">
        <f>'2020-21'!T91</f>
        <v>0</v>
      </c>
      <c r="S91" s="6">
        <f>'2020-21'!U91</f>
        <v>0</v>
      </c>
      <c r="T91" s="6" t="s">
        <v>331</v>
      </c>
      <c r="U91" s="6">
        <f>'2020-21'!O91</f>
        <v>0</v>
      </c>
      <c r="V91" s="6">
        <f>'2020-21'!P91</f>
        <v>0</v>
      </c>
      <c r="W91" s="6">
        <f>'2020-21'!Q91</f>
        <v>0</v>
      </c>
      <c r="X91" s="6">
        <f>'2020-21'!R91</f>
        <v>0</v>
      </c>
      <c r="Y91" s="65">
        <f t="shared" si="8"/>
        <v>65473.306849315057</v>
      </c>
      <c r="Z91" s="11"/>
      <c r="AA91" s="65">
        <f t="shared" si="10"/>
        <v>7060275.8987332899</v>
      </c>
      <c r="AD91" s="114"/>
      <c r="AE91" s="32"/>
      <c r="AG91" s="32"/>
    </row>
    <row r="92" spans="1:33" x14ac:dyDescent="0.25">
      <c r="A92" s="9" t="s">
        <v>245</v>
      </c>
      <c r="B92" s="60"/>
      <c r="C92" s="10">
        <v>3074030</v>
      </c>
      <c r="D92" s="9" t="s">
        <v>245</v>
      </c>
      <c r="E92" s="81">
        <v>7286.5133057953653</v>
      </c>
      <c r="F92" s="81">
        <v>0</v>
      </c>
      <c r="G92" s="81">
        <v>0</v>
      </c>
      <c r="H92" s="62">
        <v>8758388.9935660288</v>
      </c>
      <c r="I92" s="259">
        <f>'2020-21'!F92</f>
        <v>0</v>
      </c>
      <c r="J92" s="63">
        <f t="shared" si="9"/>
        <v>8758388.9935660288</v>
      </c>
      <c r="K92" s="11">
        <v>3071103</v>
      </c>
      <c r="L92" s="8">
        <f>'2020-21'!I92</f>
        <v>230199.9123287673</v>
      </c>
      <c r="M92" s="7">
        <f>'2020-21'!J92</f>
        <v>0</v>
      </c>
      <c r="N92" s="7">
        <f>'2020-21'!K92</f>
        <v>44395</v>
      </c>
      <c r="O92" s="6" t="s">
        <v>139</v>
      </c>
      <c r="P92" s="6" t="s">
        <v>139</v>
      </c>
      <c r="Q92" s="6" t="s">
        <v>139</v>
      </c>
      <c r="R92" s="6">
        <f>'2020-21'!T92</f>
        <v>0</v>
      </c>
      <c r="S92" s="6">
        <f>'2020-21'!U92</f>
        <v>0</v>
      </c>
      <c r="T92" s="6" t="s">
        <v>331</v>
      </c>
      <c r="U92" s="6">
        <f>'2020-21'!O92</f>
        <v>0</v>
      </c>
      <c r="V92" s="6">
        <f>'2020-21'!P92</f>
        <v>0</v>
      </c>
      <c r="W92" s="6">
        <f>'2020-21'!Q92</f>
        <v>0</v>
      </c>
      <c r="X92" s="6">
        <f>'2020-21'!R92</f>
        <v>0</v>
      </c>
      <c r="Y92" s="65">
        <f t="shared" si="8"/>
        <v>274594.9123287673</v>
      </c>
      <c r="Z92" s="11"/>
      <c r="AA92" s="65">
        <f t="shared" si="10"/>
        <v>9032983.9058947954</v>
      </c>
      <c r="AD92" s="114"/>
      <c r="AE92" s="32"/>
      <c r="AG92" s="32"/>
    </row>
    <row r="93" spans="1:33" x14ac:dyDescent="0.25">
      <c r="A93" s="9" t="s">
        <v>246</v>
      </c>
      <c r="B93" s="60"/>
      <c r="C93" s="10">
        <v>3074031</v>
      </c>
      <c r="D93" s="9" t="s">
        <v>246</v>
      </c>
      <c r="E93" s="81">
        <v>6783.8027058449588</v>
      </c>
      <c r="F93" s="81">
        <v>0</v>
      </c>
      <c r="G93" s="81">
        <v>0</v>
      </c>
      <c r="H93" s="62">
        <v>9253106.8907725234</v>
      </c>
      <c r="I93" s="259">
        <f>'2020-21'!F93</f>
        <v>0</v>
      </c>
      <c r="J93" s="63">
        <f t="shared" si="9"/>
        <v>9253106.8907725234</v>
      </c>
      <c r="K93" s="11">
        <v>3072181</v>
      </c>
      <c r="L93" s="8">
        <f>'2020-21'!I93</f>
        <v>162278.16712328765</v>
      </c>
      <c r="M93" s="7">
        <f>'2020-21'!J93</f>
        <v>0</v>
      </c>
      <c r="N93" s="7">
        <f>'2020-21'!K93</f>
        <v>0</v>
      </c>
      <c r="O93" s="6" t="s">
        <v>139</v>
      </c>
      <c r="P93" s="6" t="s">
        <v>139</v>
      </c>
      <c r="Q93" s="6" t="s">
        <v>139</v>
      </c>
      <c r="R93" s="6">
        <f>'2020-21'!T93</f>
        <v>0</v>
      </c>
      <c r="S93" s="6">
        <f>'2020-21'!U93</f>
        <v>0</v>
      </c>
      <c r="T93" s="6" t="s">
        <v>331</v>
      </c>
      <c r="U93" s="6">
        <f>'2020-21'!O93</f>
        <v>0</v>
      </c>
      <c r="V93" s="6">
        <f>'2020-21'!P93</f>
        <v>0</v>
      </c>
      <c r="W93" s="6">
        <f>'2020-21'!Q93</f>
        <v>0</v>
      </c>
      <c r="X93" s="6">
        <f>'2020-21'!R93</f>
        <v>0</v>
      </c>
      <c r="Y93" s="65">
        <f t="shared" si="8"/>
        <v>162278.16712328765</v>
      </c>
      <c r="Z93" s="11"/>
      <c r="AA93" s="65">
        <f t="shared" si="10"/>
        <v>9415385.0578958113</v>
      </c>
      <c r="AD93" s="114"/>
      <c r="AE93" s="32"/>
      <c r="AG93" s="32"/>
    </row>
    <row r="94" spans="1:33" x14ac:dyDescent="0.25">
      <c r="A94" s="9" t="s">
        <v>247</v>
      </c>
      <c r="B94" s="60"/>
      <c r="C94" s="10">
        <v>3074602</v>
      </c>
      <c r="D94" s="9" t="s">
        <v>247</v>
      </c>
      <c r="E94" s="81">
        <v>6133.9478645591807</v>
      </c>
      <c r="F94" s="81">
        <v>0</v>
      </c>
      <c r="G94" s="81">
        <v>0</v>
      </c>
      <c r="H94" s="62">
        <v>6029670.7508616745</v>
      </c>
      <c r="I94" s="259">
        <f>'2020-21'!F94</f>
        <v>0</v>
      </c>
      <c r="J94" s="63">
        <f t="shared" si="9"/>
        <v>6029670.7508616745</v>
      </c>
      <c r="K94" s="11">
        <v>3072183</v>
      </c>
      <c r="L94" s="8">
        <f>'2020-21'!I94</f>
        <v>203800.76110487327</v>
      </c>
      <c r="M94" s="7">
        <f>'2020-21'!J94</f>
        <v>0</v>
      </c>
      <c r="N94" s="7">
        <f>'2020-21'!K94</f>
        <v>115317</v>
      </c>
      <c r="O94" s="6" t="s">
        <v>139</v>
      </c>
      <c r="P94" s="6" t="s">
        <v>139</v>
      </c>
      <c r="Q94" s="6" t="s">
        <v>139</v>
      </c>
      <c r="R94" s="6">
        <f>'2020-21'!T94</f>
        <v>0</v>
      </c>
      <c r="S94" s="6">
        <f>'2020-21'!U94</f>
        <v>0</v>
      </c>
      <c r="T94" s="6" t="s">
        <v>331</v>
      </c>
      <c r="U94" s="6">
        <f>'2020-21'!O94</f>
        <v>0</v>
      </c>
      <c r="V94" s="6">
        <f>'2020-21'!P94</f>
        <v>0</v>
      </c>
      <c r="W94" s="6">
        <f>'2020-21'!Q94</f>
        <v>0</v>
      </c>
      <c r="X94" s="6">
        <f>'2020-21'!R94</f>
        <v>0</v>
      </c>
      <c r="Y94" s="65">
        <f t="shared" si="8"/>
        <v>319117.76110487327</v>
      </c>
      <c r="Z94" s="11"/>
      <c r="AA94" s="65">
        <f t="shared" si="10"/>
        <v>6348788.5119665479</v>
      </c>
      <c r="AD94" s="114"/>
      <c r="AE94" s="32"/>
      <c r="AG94" s="32"/>
    </row>
    <row r="95" spans="1:33" x14ac:dyDescent="0.25">
      <c r="A95" s="9" t="s">
        <v>248</v>
      </c>
      <c r="B95" s="60"/>
      <c r="C95" s="10">
        <v>3075403</v>
      </c>
      <c r="D95" s="9" t="s">
        <v>248</v>
      </c>
      <c r="E95" s="81">
        <v>6643.2512595047829</v>
      </c>
      <c r="F95" s="81">
        <v>0</v>
      </c>
      <c r="G95" s="81">
        <v>0</v>
      </c>
      <c r="H95" s="62">
        <v>7845679.7374751484</v>
      </c>
      <c r="I95" s="259">
        <f>'2020-21'!F95</f>
        <v>0</v>
      </c>
      <c r="J95" s="63">
        <f t="shared" si="9"/>
        <v>7845679.7374751484</v>
      </c>
      <c r="K95" s="11">
        <v>3074602</v>
      </c>
      <c r="L95" s="8">
        <f>'2020-21'!I95</f>
        <v>252222.71506849321</v>
      </c>
      <c r="M95" s="7">
        <f>'2020-21'!J95</f>
        <v>0</v>
      </c>
      <c r="N95" s="7">
        <f>'2020-21'!K95</f>
        <v>0</v>
      </c>
      <c r="O95" s="6" t="s">
        <v>139</v>
      </c>
      <c r="P95" s="6" t="s">
        <v>139</v>
      </c>
      <c r="Q95" s="6" t="s">
        <v>139</v>
      </c>
      <c r="R95" s="6">
        <f>'2020-21'!T95</f>
        <v>0</v>
      </c>
      <c r="S95" s="6">
        <f>'2020-21'!U95</f>
        <v>0</v>
      </c>
      <c r="T95" s="6" t="s">
        <v>331</v>
      </c>
      <c r="U95" s="6">
        <f>'2020-21'!O95</f>
        <v>0</v>
      </c>
      <c r="V95" s="6">
        <f>'2020-21'!P95</f>
        <v>0</v>
      </c>
      <c r="W95" s="6">
        <f>'2020-21'!Q95</f>
        <v>0</v>
      </c>
      <c r="X95" s="6">
        <f>'2020-21'!R95</f>
        <v>0</v>
      </c>
      <c r="Y95" s="65">
        <f t="shared" si="8"/>
        <v>252222.71506849321</v>
      </c>
      <c r="Z95" s="11"/>
      <c r="AA95" s="65">
        <f>+Y95</f>
        <v>252222.71506849321</v>
      </c>
      <c r="AD95" s="114"/>
      <c r="AE95" s="32"/>
      <c r="AG95" s="32"/>
    </row>
    <row r="96" spans="1:33" x14ac:dyDescent="0.25">
      <c r="A96" s="9" t="s">
        <v>249</v>
      </c>
      <c r="B96" s="60"/>
      <c r="C96" s="10">
        <v>3076905</v>
      </c>
      <c r="D96" s="9" t="s">
        <v>249</v>
      </c>
      <c r="E96" s="81">
        <v>6443.1568414783869</v>
      </c>
      <c r="F96" s="81">
        <v>0</v>
      </c>
      <c r="G96" s="81">
        <v>0</v>
      </c>
      <c r="H96" s="62">
        <v>9168612.1854237448</v>
      </c>
      <c r="I96" s="259">
        <f>'2020-21'!F96</f>
        <v>0</v>
      </c>
      <c r="J96" s="63">
        <f t="shared" si="9"/>
        <v>9168612.1854237448</v>
      </c>
      <c r="K96" s="11">
        <v>3072186</v>
      </c>
      <c r="L96" s="8">
        <f>'2020-21'!I96</f>
        <v>409002.86232876696</v>
      </c>
      <c r="M96" s="7">
        <f>'2020-21'!J96</f>
        <v>0</v>
      </c>
      <c r="N96" s="7">
        <f>'2020-21'!K96</f>
        <v>0</v>
      </c>
      <c r="O96" s="6" t="s">
        <v>139</v>
      </c>
      <c r="P96" s="6" t="s">
        <v>139</v>
      </c>
      <c r="Q96" s="6" t="s">
        <v>139</v>
      </c>
      <c r="R96" s="6">
        <f>'2020-21'!T96</f>
        <v>0</v>
      </c>
      <c r="S96" s="6">
        <f>'2020-21'!U96</f>
        <v>0</v>
      </c>
      <c r="T96" s="6" t="s">
        <v>331</v>
      </c>
      <c r="U96" s="6">
        <f>'2020-21'!O96</f>
        <v>0</v>
      </c>
      <c r="V96" s="6">
        <f>'2020-21'!P96</f>
        <v>0</v>
      </c>
      <c r="W96" s="6">
        <f>'2020-21'!Q96</f>
        <v>0</v>
      </c>
      <c r="X96" s="6">
        <f>'2020-21'!R96</f>
        <v>0</v>
      </c>
      <c r="Y96" s="65">
        <f t="shared" si="8"/>
        <v>409002.86232876696</v>
      </c>
      <c r="Z96" s="11"/>
      <c r="AA96" s="65">
        <f t="shared" ref="AA96:AA109" si="11">SUM(J96,Y96)</f>
        <v>9577615.0477525126</v>
      </c>
      <c r="AD96" s="114"/>
      <c r="AE96" s="32"/>
      <c r="AG96" s="32"/>
    </row>
    <row r="97" spans="1:33" x14ac:dyDescent="0.25">
      <c r="A97" s="9" t="s">
        <v>140</v>
      </c>
      <c r="B97" s="60"/>
      <c r="C97" s="10">
        <v>3078001</v>
      </c>
      <c r="D97" s="9" t="s">
        <v>140</v>
      </c>
      <c r="E97" s="81">
        <v>6541.3646387102553</v>
      </c>
      <c r="F97" s="81">
        <v>0</v>
      </c>
      <c r="G97" s="81">
        <v>0</v>
      </c>
      <c r="H97" s="62">
        <v>686450.80518625421</v>
      </c>
      <c r="I97" s="259">
        <f>'2020-21'!F97</f>
        <v>0</v>
      </c>
      <c r="J97" s="63">
        <f t="shared" si="9"/>
        <v>686450.80518625421</v>
      </c>
      <c r="K97" s="11">
        <v>3072178</v>
      </c>
      <c r="L97" s="8">
        <f>'2020-21'!I97</f>
        <v>0</v>
      </c>
      <c r="M97" s="7">
        <f>'2020-21'!J97</f>
        <v>0</v>
      </c>
      <c r="N97" s="7">
        <f>'2020-21'!K97</f>
        <v>0</v>
      </c>
      <c r="O97" s="6" t="s">
        <v>139</v>
      </c>
      <c r="P97" s="6" t="s">
        <v>139</v>
      </c>
      <c r="Q97" s="6" t="s">
        <v>139</v>
      </c>
      <c r="R97" s="6">
        <f>'2020-21'!T97</f>
        <v>0</v>
      </c>
      <c r="S97" s="6">
        <f>'2020-21'!U97</f>
        <v>0</v>
      </c>
      <c r="T97" s="6" t="s">
        <v>331</v>
      </c>
      <c r="U97" s="6">
        <f>'2020-21'!O97</f>
        <v>0</v>
      </c>
      <c r="V97" s="6">
        <f>'2020-21'!P97</f>
        <v>0</v>
      </c>
      <c r="W97" s="6">
        <f>'2020-21'!Q97</f>
        <v>0</v>
      </c>
      <c r="X97" s="6">
        <f>'2020-21'!R97</f>
        <v>0</v>
      </c>
      <c r="Y97" s="65">
        <f t="shared" si="8"/>
        <v>0</v>
      </c>
      <c r="Z97" s="11"/>
      <c r="AA97" s="65">
        <f t="shared" si="11"/>
        <v>686450.80518625421</v>
      </c>
      <c r="AD97" s="114"/>
      <c r="AE97" s="32"/>
      <c r="AG97" s="32"/>
    </row>
    <row r="98" spans="1:33" x14ac:dyDescent="0.25">
      <c r="A98" s="208" t="s">
        <v>11</v>
      </c>
      <c r="B98" s="60"/>
      <c r="C98" s="218">
        <v>3077005</v>
      </c>
      <c r="D98" s="208" t="s">
        <v>11</v>
      </c>
      <c r="E98" s="81">
        <v>0</v>
      </c>
      <c r="F98" s="81">
        <v>0</v>
      </c>
      <c r="G98" s="81">
        <v>0</v>
      </c>
      <c r="H98" s="81">
        <v>0</v>
      </c>
      <c r="I98" s="259">
        <f>'2020-21'!F98</f>
        <v>1877500</v>
      </c>
      <c r="J98" s="63">
        <f t="shared" si="9"/>
        <v>1877500</v>
      </c>
      <c r="K98" s="11"/>
      <c r="L98" s="8">
        <f>'2020-21'!I98</f>
        <v>0</v>
      </c>
      <c r="M98" s="7">
        <f>'2020-21'!J98</f>
        <v>2468861</v>
      </c>
      <c r="N98" s="7">
        <f>'2020-21'!K98</f>
        <v>0</v>
      </c>
      <c r="O98" s="6" t="s">
        <v>139</v>
      </c>
      <c r="P98" s="6" t="s">
        <v>139</v>
      </c>
      <c r="Q98" s="6" t="s">
        <v>139</v>
      </c>
      <c r="R98" s="6">
        <f>'2020-21'!T98</f>
        <v>0</v>
      </c>
      <c r="S98" s="6">
        <f>'2020-21'!U98</f>
        <v>0</v>
      </c>
      <c r="T98" s="6" t="s">
        <v>331</v>
      </c>
      <c r="U98" s="6">
        <f>'2020-21'!O98</f>
        <v>0</v>
      </c>
      <c r="V98" s="6">
        <f>'2020-21'!P98</f>
        <v>0</v>
      </c>
      <c r="W98" s="6">
        <f>'2020-21'!Q98</f>
        <v>0</v>
      </c>
      <c r="X98" s="6">
        <f>'2020-21'!R98</f>
        <v>65895</v>
      </c>
      <c r="Y98" s="65">
        <f t="shared" si="8"/>
        <v>2534756</v>
      </c>
      <c r="Z98" s="11"/>
      <c r="AA98" s="65">
        <f t="shared" si="11"/>
        <v>4412256</v>
      </c>
      <c r="AD98" s="114"/>
      <c r="AE98" s="32"/>
      <c r="AG98" s="32"/>
    </row>
    <row r="99" spans="1:33" x14ac:dyDescent="0.25">
      <c r="A99" s="208" t="s">
        <v>18</v>
      </c>
      <c r="B99" s="60"/>
      <c r="C99" s="218">
        <v>3077007</v>
      </c>
      <c r="D99" s="208" t="s">
        <v>18</v>
      </c>
      <c r="E99" s="81">
        <v>0</v>
      </c>
      <c r="F99" s="81">
        <v>0</v>
      </c>
      <c r="G99" s="81">
        <v>0</v>
      </c>
      <c r="H99" s="81">
        <v>0</v>
      </c>
      <c r="I99" s="259">
        <f>'2020-21'!F99</f>
        <v>1631667</v>
      </c>
      <c r="J99" s="63">
        <f t="shared" si="9"/>
        <v>1631667</v>
      </c>
      <c r="K99" s="11"/>
      <c r="L99" s="8">
        <f>'2020-21'!I99</f>
        <v>0</v>
      </c>
      <c r="M99" s="7">
        <f>'2020-21'!J99</f>
        <v>2409774</v>
      </c>
      <c r="N99" s="7">
        <f>'2020-21'!K99</f>
        <v>0</v>
      </c>
      <c r="O99" s="6" t="s">
        <v>139</v>
      </c>
      <c r="P99" s="6" t="s">
        <v>139</v>
      </c>
      <c r="Q99" s="6" t="s">
        <v>139</v>
      </c>
      <c r="R99" s="6">
        <f>'2020-21'!T99</f>
        <v>10203</v>
      </c>
      <c r="S99" s="6">
        <f>'2020-21'!U99</f>
        <v>20232</v>
      </c>
      <c r="T99" s="6" t="s">
        <v>331</v>
      </c>
      <c r="U99" s="6">
        <f>'2020-21'!O99</f>
        <v>0</v>
      </c>
      <c r="V99" s="6">
        <f>'2020-21'!P99</f>
        <v>0</v>
      </c>
      <c r="W99" s="6">
        <f>'2020-21'!Q99</f>
        <v>0</v>
      </c>
      <c r="X99" s="6">
        <f>'2020-21'!R99</f>
        <v>95105</v>
      </c>
      <c r="Y99" s="65">
        <f t="shared" si="8"/>
        <v>2535314</v>
      </c>
      <c r="Z99" s="11"/>
      <c r="AA99" s="65">
        <f t="shared" si="11"/>
        <v>4166981</v>
      </c>
      <c r="AD99" s="114"/>
      <c r="AE99" s="32"/>
      <c r="AG99" s="32"/>
    </row>
    <row r="100" spans="1:33" x14ac:dyDescent="0.25">
      <c r="A100" s="208" t="s">
        <v>53</v>
      </c>
      <c r="B100" s="60"/>
      <c r="C100" s="218">
        <v>3077010</v>
      </c>
      <c r="D100" s="208" t="s">
        <v>53</v>
      </c>
      <c r="E100" s="81">
        <v>0</v>
      </c>
      <c r="F100" s="81">
        <v>0</v>
      </c>
      <c r="G100" s="81">
        <v>0</v>
      </c>
      <c r="H100" s="81">
        <v>0</v>
      </c>
      <c r="I100" s="259">
        <f>'2020-21'!F100</f>
        <v>1385000</v>
      </c>
      <c r="J100" s="63">
        <f t="shared" si="9"/>
        <v>1385000</v>
      </c>
      <c r="K100" s="11"/>
      <c r="L100" s="8">
        <f>'2020-21'!I100</f>
        <v>0</v>
      </c>
      <c r="M100" s="7">
        <f>'2020-21'!J100</f>
        <v>2922222</v>
      </c>
      <c r="N100" s="7">
        <f>'2020-21'!K100</f>
        <v>0</v>
      </c>
      <c r="O100" s="6" t="s">
        <v>139</v>
      </c>
      <c r="P100" s="6" t="s">
        <v>139</v>
      </c>
      <c r="Q100" s="6" t="s">
        <v>139</v>
      </c>
      <c r="R100" s="6">
        <f>'2020-21'!T100</f>
        <v>10022</v>
      </c>
      <c r="S100" s="6">
        <f>'2020-21'!U100</f>
        <v>22601</v>
      </c>
      <c r="T100" s="6" t="s">
        <v>331</v>
      </c>
      <c r="U100" s="6">
        <f>'2020-21'!O100</f>
        <v>0</v>
      </c>
      <c r="V100" s="6">
        <f>'2020-21'!P100</f>
        <v>0</v>
      </c>
      <c r="W100" s="6">
        <f>'2020-21'!Q100</f>
        <v>0</v>
      </c>
      <c r="X100" s="6">
        <f>'2020-21'!R100</f>
        <v>55145</v>
      </c>
      <c r="Y100" s="65">
        <f t="shared" si="8"/>
        <v>3009990</v>
      </c>
      <c r="Z100" s="11"/>
      <c r="AA100" s="65">
        <f t="shared" si="11"/>
        <v>4394990</v>
      </c>
      <c r="AD100" s="114"/>
      <c r="AE100" s="32"/>
      <c r="AG100" s="32"/>
    </row>
    <row r="101" spans="1:33" x14ac:dyDescent="0.25">
      <c r="A101" s="208" t="s">
        <v>49</v>
      </c>
      <c r="B101" s="60"/>
      <c r="C101" s="218">
        <v>3077012</v>
      </c>
      <c r="D101" s="208" t="s">
        <v>49</v>
      </c>
      <c r="E101" s="81">
        <v>0</v>
      </c>
      <c r="F101" s="81">
        <v>0</v>
      </c>
      <c r="G101" s="81">
        <v>0</v>
      </c>
      <c r="H101" s="81">
        <v>0</v>
      </c>
      <c r="I101" s="259">
        <f>'2020-21'!F101</f>
        <v>1236667</v>
      </c>
      <c r="J101" s="63">
        <f t="shared" si="9"/>
        <v>1236667</v>
      </c>
      <c r="K101" s="11"/>
      <c r="L101" s="8">
        <f>'2020-21'!I101</f>
        <v>0</v>
      </c>
      <c r="M101" s="7">
        <f>'2020-21'!J101</f>
        <v>1676273</v>
      </c>
      <c r="N101" s="7">
        <f>'2020-21'!K101</f>
        <v>0</v>
      </c>
      <c r="O101" s="6" t="s">
        <v>139</v>
      </c>
      <c r="P101" s="6" t="s">
        <v>139</v>
      </c>
      <c r="Q101" s="6" t="s">
        <v>139</v>
      </c>
      <c r="R101" s="6">
        <f>'2020-21'!T101</f>
        <v>9567</v>
      </c>
      <c r="S101" s="6">
        <f>'2020-21'!U101</f>
        <v>5518</v>
      </c>
      <c r="T101" s="6" t="s">
        <v>331</v>
      </c>
      <c r="U101" s="6">
        <f>'2020-21'!O101</f>
        <v>0</v>
      </c>
      <c r="V101" s="6">
        <f>'2020-21'!P101</f>
        <v>0</v>
      </c>
      <c r="W101" s="6">
        <f>'2020-21'!Q101</f>
        <v>0</v>
      </c>
      <c r="X101" s="6">
        <f>'2020-21'!R101</f>
        <v>49955</v>
      </c>
      <c r="Y101" s="65">
        <f t="shared" si="8"/>
        <v>1741313</v>
      </c>
      <c r="Z101" s="11"/>
      <c r="AA101" s="65">
        <f t="shared" si="11"/>
        <v>2977980</v>
      </c>
      <c r="AD101" s="114"/>
      <c r="AE101" s="32"/>
      <c r="AG101" s="32"/>
    </row>
    <row r="102" spans="1:33" x14ac:dyDescent="0.25">
      <c r="A102" s="208" t="s">
        <v>71</v>
      </c>
      <c r="B102" s="60"/>
      <c r="C102" s="218">
        <v>3077013</v>
      </c>
      <c r="D102" s="208" t="s">
        <v>71</v>
      </c>
      <c r="E102" s="81">
        <v>0</v>
      </c>
      <c r="F102" s="81">
        <v>0</v>
      </c>
      <c r="G102" s="81">
        <v>0</v>
      </c>
      <c r="H102" s="81">
        <v>0</v>
      </c>
      <c r="I102" s="259">
        <f>'2020-21'!F102</f>
        <v>1358333</v>
      </c>
      <c r="J102" s="63">
        <f t="shared" si="9"/>
        <v>1358333</v>
      </c>
      <c r="K102" s="11"/>
      <c r="L102" s="8">
        <f>'2020-21'!I102</f>
        <v>0</v>
      </c>
      <c r="M102" s="7">
        <f>'2020-21'!J102</f>
        <v>2657134</v>
      </c>
      <c r="N102" s="7">
        <f>'2020-21'!K102</f>
        <v>0</v>
      </c>
      <c r="O102" s="6" t="s">
        <v>139</v>
      </c>
      <c r="P102" s="6" t="s">
        <v>139</v>
      </c>
      <c r="Q102" s="6" t="s">
        <v>139</v>
      </c>
      <c r="R102" s="6">
        <f>'2020-21'!T102</f>
        <v>9654</v>
      </c>
      <c r="S102" s="6">
        <f>'2020-21'!U102</f>
        <v>5101</v>
      </c>
      <c r="T102" s="6" t="s">
        <v>331</v>
      </c>
      <c r="U102" s="6">
        <f>'2020-21'!O102</f>
        <v>0</v>
      </c>
      <c r="V102" s="6">
        <f>'2020-21'!P102</f>
        <v>0</v>
      </c>
      <c r="W102" s="6">
        <f>'2020-21'!Q102</f>
        <v>0</v>
      </c>
      <c r="X102" s="6">
        <f>'2020-21'!R102</f>
        <v>66350</v>
      </c>
      <c r="Y102" s="65">
        <f t="shared" si="8"/>
        <v>2738239</v>
      </c>
      <c r="Z102" s="11"/>
      <c r="AA102" s="65">
        <f t="shared" si="11"/>
        <v>4096572</v>
      </c>
      <c r="AD102" s="114"/>
      <c r="AE102" s="32"/>
      <c r="AG102" s="32"/>
    </row>
    <row r="103" spans="1:33" x14ac:dyDescent="0.25">
      <c r="A103" s="208" t="s">
        <v>72</v>
      </c>
      <c r="B103" s="60"/>
      <c r="C103" s="218">
        <v>3077014</v>
      </c>
      <c r="D103" s="208" t="s">
        <v>72</v>
      </c>
      <c r="E103" s="81">
        <v>0</v>
      </c>
      <c r="F103" s="81">
        <v>0</v>
      </c>
      <c r="G103" s="81">
        <v>0</v>
      </c>
      <c r="H103" s="81">
        <v>0</v>
      </c>
      <c r="I103" s="259">
        <f>'2020-21'!F103</f>
        <v>1079167</v>
      </c>
      <c r="J103" s="63">
        <f t="shared" si="9"/>
        <v>1079167</v>
      </c>
      <c r="K103" s="11"/>
      <c r="L103" s="8">
        <f>'2020-21'!I103</f>
        <v>0</v>
      </c>
      <c r="M103" s="7">
        <f>'2020-21'!J103</f>
        <v>2693312</v>
      </c>
      <c r="N103" s="7">
        <f>'2020-21'!K103</f>
        <v>0</v>
      </c>
      <c r="O103" s="6" t="s">
        <v>139</v>
      </c>
      <c r="P103" s="6" t="s">
        <v>139</v>
      </c>
      <c r="Q103" s="6" t="s">
        <v>139</v>
      </c>
      <c r="R103" s="6">
        <f>'2020-21'!T103</f>
        <v>0</v>
      </c>
      <c r="S103" s="6">
        <f>'2020-21'!U103</f>
        <v>0</v>
      </c>
      <c r="T103" s="6" t="s">
        <v>331</v>
      </c>
      <c r="U103" s="6">
        <f>'2020-21'!O103</f>
        <v>0</v>
      </c>
      <c r="V103" s="6">
        <f>'2020-21'!P103</f>
        <v>0</v>
      </c>
      <c r="W103" s="6">
        <f>'2020-21'!Q103</f>
        <v>0</v>
      </c>
      <c r="X103" s="6">
        <f>'2020-21'!R103</f>
        <v>20055</v>
      </c>
      <c r="Y103" s="65">
        <f t="shared" si="8"/>
        <v>2713367</v>
      </c>
      <c r="Z103" s="11"/>
      <c r="AA103" s="65">
        <f t="shared" si="11"/>
        <v>3792534</v>
      </c>
      <c r="AD103" s="114"/>
      <c r="AE103" s="32"/>
      <c r="AG103" s="32"/>
    </row>
    <row r="104" spans="1:33" x14ac:dyDescent="0.25">
      <c r="A104" s="210" t="s">
        <v>54</v>
      </c>
      <c r="B104" s="60"/>
      <c r="C104" s="209">
        <v>3071000</v>
      </c>
      <c r="D104" s="210" t="s">
        <v>54</v>
      </c>
      <c r="E104" s="81">
        <v>0</v>
      </c>
      <c r="F104" s="81">
        <v>0</v>
      </c>
      <c r="G104" s="81">
        <v>0</v>
      </c>
      <c r="H104" s="81">
        <v>0</v>
      </c>
      <c r="I104" s="259">
        <f>'2020-21'!F104</f>
        <v>0</v>
      </c>
      <c r="J104" s="63">
        <f t="shared" si="9"/>
        <v>0</v>
      </c>
      <c r="K104" s="11"/>
      <c r="L104" s="8">
        <f>'2020-21'!I104</f>
        <v>0</v>
      </c>
      <c r="M104" s="7">
        <f>'2020-21'!J104</f>
        <v>0</v>
      </c>
      <c r="N104" s="7">
        <f>'2020-21'!K104</f>
        <v>0</v>
      </c>
      <c r="O104" s="6" t="s">
        <v>139</v>
      </c>
      <c r="P104" s="6" t="s">
        <v>139</v>
      </c>
      <c r="Q104" s="6" t="s">
        <v>139</v>
      </c>
      <c r="R104" s="6">
        <f>'2020-21'!T104</f>
        <v>0</v>
      </c>
      <c r="S104" s="6">
        <f>'2020-21'!U104</f>
        <v>0</v>
      </c>
      <c r="T104" s="6" t="s">
        <v>331</v>
      </c>
      <c r="U104" s="6">
        <f>'2020-21'!O104</f>
        <v>0</v>
      </c>
      <c r="V104" s="6">
        <f>'2020-21'!P104</f>
        <v>0</v>
      </c>
      <c r="W104" s="6">
        <f>'2020-21'!Q104</f>
        <v>0</v>
      </c>
      <c r="X104" s="6">
        <f>'2020-21'!R104</f>
        <v>0</v>
      </c>
      <c r="Y104" s="65">
        <f t="shared" si="8"/>
        <v>0</v>
      </c>
      <c r="Z104" s="11"/>
      <c r="AA104" s="65">
        <f t="shared" si="11"/>
        <v>0</v>
      </c>
      <c r="AD104" s="114"/>
      <c r="AE104" s="32"/>
      <c r="AG104" s="32"/>
    </row>
    <row r="105" spans="1:33" x14ac:dyDescent="0.25">
      <c r="A105" s="208" t="s">
        <v>43</v>
      </c>
      <c r="B105" s="60"/>
      <c r="C105" s="218">
        <v>3071002</v>
      </c>
      <c r="D105" s="208" t="s">
        <v>43</v>
      </c>
      <c r="E105" s="81">
        <v>0</v>
      </c>
      <c r="F105" s="81">
        <v>0</v>
      </c>
      <c r="G105" s="81">
        <v>0</v>
      </c>
      <c r="H105" s="81">
        <v>0</v>
      </c>
      <c r="I105" s="259">
        <f>'2020-21'!F105</f>
        <v>0</v>
      </c>
      <c r="J105" s="63">
        <f t="shared" si="9"/>
        <v>0</v>
      </c>
      <c r="K105" s="11"/>
      <c r="L105" s="8">
        <f>'2020-21'!I105</f>
        <v>0</v>
      </c>
      <c r="M105" s="7">
        <f>'2020-21'!J105</f>
        <v>0</v>
      </c>
      <c r="N105" s="7">
        <f>'2020-21'!K105</f>
        <v>0</v>
      </c>
      <c r="O105" s="6" t="s">
        <v>139</v>
      </c>
      <c r="P105" s="6" t="s">
        <v>139</v>
      </c>
      <c r="Q105" s="6" t="s">
        <v>139</v>
      </c>
      <c r="R105" s="6">
        <f>'2020-21'!T105</f>
        <v>0</v>
      </c>
      <c r="S105" s="6">
        <f>'2020-21'!U105</f>
        <v>0</v>
      </c>
      <c r="T105" s="6" t="s">
        <v>331</v>
      </c>
      <c r="U105" s="6">
        <f>'2020-21'!O105</f>
        <v>0</v>
      </c>
      <c r="V105" s="6">
        <f>'2020-21'!P105</f>
        <v>0</v>
      </c>
      <c r="W105" s="6">
        <f>'2020-21'!Q105</f>
        <v>0</v>
      </c>
      <c r="X105" s="6">
        <f>'2020-21'!R105</f>
        <v>0</v>
      </c>
      <c r="Y105" s="65">
        <f t="shared" si="8"/>
        <v>0</v>
      </c>
      <c r="Z105" s="11"/>
      <c r="AA105" s="65">
        <f t="shared" si="11"/>
        <v>0</v>
      </c>
      <c r="AD105" s="114"/>
      <c r="AE105" s="32"/>
      <c r="AG105" s="32"/>
    </row>
    <row r="106" spans="1:33" x14ac:dyDescent="0.25">
      <c r="A106" s="208" t="s">
        <v>295</v>
      </c>
      <c r="B106" s="60"/>
      <c r="C106" s="218">
        <v>3071003</v>
      </c>
      <c r="D106" s="208" t="s">
        <v>295</v>
      </c>
      <c r="E106" s="81">
        <v>0</v>
      </c>
      <c r="F106" s="81">
        <v>0</v>
      </c>
      <c r="G106" s="81">
        <v>0</v>
      </c>
      <c r="H106" s="81">
        <v>0</v>
      </c>
      <c r="I106" s="259">
        <f>'2020-21'!F106</f>
        <v>0</v>
      </c>
      <c r="J106" s="63">
        <f t="shared" si="9"/>
        <v>0</v>
      </c>
      <c r="K106" s="11"/>
      <c r="L106" s="8">
        <f>'2020-21'!I106</f>
        <v>0</v>
      </c>
      <c r="M106" s="7">
        <f>'2020-21'!J106</f>
        <v>0</v>
      </c>
      <c r="N106" s="7">
        <f>'2020-21'!K106</f>
        <v>0</v>
      </c>
      <c r="O106" s="6" t="s">
        <v>139</v>
      </c>
      <c r="P106" s="6" t="s">
        <v>139</v>
      </c>
      <c r="Q106" s="6" t="s">
        <v>139</v>
      </c>
      <c r="R106" s="6">
        <f>'2020-21'!T106</f>
        <v>0</v>
      </c>
      <c r="S106" s="6">
        <f>'2020-21'!U106</f>
        <v>0</v>
      </c>
      <c r="T106" s="6" t="s">
        <v>331</v>
      </c>
      <c r="U106" s="6">
        <f>'2020-21'!O106</f>
        <v>0</v>
      </c>
      <c r="V106" s="6">
        <f>'2020-21'!P106</f>
        <v>0</v>
      </c>
      <c r="W106" s="6">
        <f>'2020-21'!Q106</f>
        <v>0</v>
      </c>
      <c r="X106" s="6">
        <f>'2020-21'!R106</f>
        <v>0</v>
      </c>
      <c r="Y106" s="65">
        <f t="shared" si="8"/>
        <v>0</v>
      </c>
      <c r="Z106" s="11"/>
      <c r="AA106" s="65">
        <f t="shared" si="11"/>
        <v>0</v>
      </c>
      <c r="AD106" s="114"/>
      <c r="AE106" s="32"/>
      <c r="AG106" s="32"/>
    </row>
    <row r="107" spans="1:33" x14ac:dyDescent="0.25">
      <c r="A107" s="208" t="s">
        <v>98</v>
      </c>
      <c r="B107" s="60"/>
      <c r="C107" s="218">
        <v>3071007</v>
      </c>
      <c r="D107" s="208" t="s">
        <v>98</v>
      </c>
      <c r="E107" s="81">
        <v>0</v>
      </c>
      <c r="F107" s="81">
        <v>0</v>
      </c>
      <c r="G107" s="81">
        <v>0</v>
      </c>
      <c r="H107" s="81">
        <v>0</v>
      </c>
      <c r="I107" s="259">
        <f>'2020-21'!F107</f>
        <v>0</v>
      </c>
      <c r="J107" s="63">
        <f t="shared" si="9"/>
        <v>0</v>
      </c>
      <c r="K107" s="11"/>
      <c r="L107" s="8">
        <f>'2020-21'!I107</f>
        <v>0</v>
      </c>
      <c r="M107" s="7">
        <f>'2020-21'!J107</f>
        <v>0</v>
      </c>
      <c r="N107" s="7">
        <f>'2020-21'!K107</f>
        <v>0</v>
      </c>
      <c r="O107" s="6" t="s">
        <v>139</v>
      </c>
      <c r="P107" s="6" t="s">
        <v>139</v>
      </c>
      <c r="Q107" s="6" t="s">
        <v>139</v>
      </c>
      <c r="R107" s="6">
        <f>'2020-21'!T107</f>
        <v>0</v>
      </c>
      <c r="S107" s="6">
        <f>'2020-21'!U107</f>
        <v>0</v>
      </c>
      <c r="T107" s="6" t="s">
        <v>331</v>
      </c>
      <c r="U107" s="6">
        <f>'2020-21'!O107</f>
        <v>0</v>
      </c>
      <c r="V107" s="6">
        <f>'2020-21'!P107</f>
        <v>0</v>
      </c>
      <c r="W107" s="6">
        <f>'2020-21'!Q107</f>
        <v>0</v>
      </c>
      <c r="X107" s="6">
        <f>'2020-21'!R107</f>
        <v>0</v>
      </c>
      <c r="Y107" s="65">
        <f t="shared" si="8"/>
        <v>0</v>
      </c>
      <c r="Z107" s="11"/>
      <c r="AA107" s="65">
        <f t="shared" si="11"/>
        <v>0</v>
      </c>
      <c r="AD107" s="114"/>
      <c r="AE107" s="32"/>
      <c r="AG107" s="32"/>
    </row>
    <row r="108" spans="1:33" x14ac:dyDescent="0.25">
      <c r="A108" s="9" t="s">
        <v>293</v>
      </c>
      <c r="B108" s="60"/>
      <c r="C108" s="10">
        <v>3071103</v>
      </c>
      <c r="D108" s="9" t="s">
        <v>293</v>
      </c>
      <c r="E108" s="81">
        <v>0</v>
      </c>
      <c r="F108" s="81">
        <v>0</v>
      </c>
      <c r="G108" s="81">
        <v>0</v>
      </c>
      <c r="H108" s="81">
        <v>0</v>
      </c>
      <c r="I108" s="259">
        <f>'2020-21'!F108</f>
        <v>0</v>
      </c>
      <c r="J108" s="63">
        <f t="shared" si="9"/>
        <v>0</v>
      </c>
      <c r="K108" s="11"/>
      <c r="L108" s="8">
        <f>'2020-21'!I108</f>
        <v>0</v>
      </c>
      <c r="M108" s="7">
        <f>'2020-21'!J108</f>
        <v>0</v>
      </c>
      <c r="N108" s="7">
        <f>'2020-21'!K108</f>
        <v>0</v>
      </c>
      <c r="O108" s="6" t="s">
        <v>139</v>
      </c>
      <c r="P108" s="6" t="s">
        <v>139</v>
      </c>
      <c r="Q108" s="6" t="s">
        <v>139</v>
      </c>
      <c r="R108" s="6">
        <f>'2020-21'!T108</f>
        <v>0</v>
      </c>
      <c r="S108" s="6">
        <f>'2020-21'!U108</f>
        <v>0</v>
      </c>
      <c r="T108" s="6" t="s">
        <v>331</v>
      </c>
      <c r="U108" s="6">
        <f>'2020-21'!O108</f>
        <v>0</v>
      </c>
      <c r="V108" s="6">
        <f>'2020-21'!P108</f>
        <v>0</v>
      </c>
      <c r="W108" s="6">
        <f>'2020-21'!Q108</f>
        <v>0</v>
      </c>
      <c r="X108" s="6">
        <f>'2020-21'!R108</f>
        <v>42020</v>
      </c>
      <c r="Y108" s="65">
        <f t="shared" si="8"/>
        <v>42020</v>
      </c>
      <c r="Z108" s="11"/>
      <c r="AA108" s="65">
        <f t="shared" si="11"/>
        <v>42020</v>
      </c>
      <c r="AD108" s="114"/>
      <c r="AE108" s="32"/>
      <c r="AG108" s="32"/>
    </row>
    <row r="109" spans="1:33" x14ac:dyDescent="0.25">
      <c r="A109" s="9" t="s">
        <v>292</v>
      </c>
      <c r="B109" s="60"/>
      <c r="C109" s="10">
        <v>3071104</v>
      </c>
      <c r="D109" s="9" t="s">
        <v>292</v>
      </c>
      <c r="E109" s="81">
        <v>0</v>
      </c>
      <c r="F109" s="81">
        <v>0</v>
      </c>
      <c r="G109" s="81">
        <v>0</v>
      </c>
      <c r="H109" s="81">
        <v>0</v>
      </c>
      <c r="I109" s="259">
        <f>'2020-21'!F109</f>
        <v>0</v>
      </c>
      <c r="J109" s="63">
        <f t="shared" si="9"/>
        <v>0</v>
      </c>
      <c r="K109" s="11"/>
      <c r="L109" s="8">
        <f>'2020-21'!I109</f>
        <v>0</v>
      </c>
      <c r="M109" s="7">
        <f>'2020-21'!J109</f>
        <v>0</v>
      </c>
      <c r="N109" s="7">
        <f>'2020-21'!K109</f>
        <v>0</v>
      </c>
      <c r="O109" s="6" t="s">
        <v>139</v>
      </c>
      <c r="P109" s="6" t="s">
        <v>139</v>
      </c>
      <c r="Q109" s="6" t="s">
        <v>139</v>
      </c>
      <c r="R109" s="6">
        <f>'2020-21'!T109</f>
        <v>3500</v>
      </c>
      <c r="S109" s="6">
        <f>'2020-21'!U109</f>
        <v>3321</v>
      </c>
      <c r="T109" s="6" t="s">
        <v>331</v>
      </c>
      <c r="U109" s="6">
        <f>'2020-21'!O109</f>
        <v>0</v>
      </c>
      <c r="V109" s="6">
        <f>'2020-21'!P109</f>
        <v>0</v>
      </c>
      <c r="W109" s="6">
        <f>'2020-21'!Q109</f>
        <v>0</v>
      </c>
      <c r="X109" s="6">
        <f>'2020-21'!R109</f>
        <v>6725</v>
      </c>
      <c r="Y109" s="65">
        <f t="shared" ref="Y109" si="12">SUM(L109:X109)</f>
        <v>13546</v>
      </c>
      <c r="Z109" s="11"/>
      <c r="AA109" s="65">
        <f t="shared" si="11"/>
        <v>13546</v>
      </c>
      <c r="AD109" s="114"/>
      <c r="AE109" s="32"/>
      <c r="AG109" s="32"/>
    </row>
    <row r="110" spans="1:33" s="40" customFormat="1" x14ac:dyDescent="0.2">
      <c r="A110" s="14" t="s">
        <v>99</v>
      </c>
      <c r="C110" s="14" t="s">
        <v>99</v>
      </c>
      <c r="D110" s="12" t="s">
        <v>99</v>
      </c>
      <c r="E110" s="79">
        <f t="shared" ref="E110:J110" si="13">SUM(E13:E109)</f>
        <v>464876.13738498033</v>
      </c>
      <c r="F110" s="79">
        <f t="shared" si="13"/>
        <v>-517742.39999999991</v>
      </c>
      <c r="G110" s="79">
        <f t="shared" si="13"/>
        <v>-957000</v>
      </c>
      <c r="H110" s="79">
        <f t="shared" si="13"/>
        <v>263914063.17933258</v>
      </c>
      <c r="I110" s="256">
        <f t="shared" si="13"/>
        <v>9842834</v>
      </c>
      <c r="J110" s="79">
        <f t="shared" si="13"/>
        <v>273756897.17933261</v>
      </c>
      <c r="K110" s="13"/>
      <c r="L110" s="256">
        <f t="shared" ref="L110:Y110" si="14">SUM(L13:L109)</f>
        <v>9102690.2877764851</v>
      </c>
      <c r="M110" s="256">
        <f t="shared" si="14"/>
        <v>14827576</v>
      </c>
      <c r="N110" s="256">
        <f t="shared" si="14"/>
        <v>2111190</v>
      </c>
      <c r="O110" s="256">
        <f t="shared" si="14"/>
        <v>0</v>
      </c>
      <c r="P110" s="256">
        <f t="shared" si="14"/>
        <v>0</v>
      </c>
      <c r="Q110" s="256">
        <f t="shared" si="14"/>
        <v>0</v>
      </c>
      <c r="R110" s="256">
        <f t="shared" si="14"/>
        <v>739389</v>
      </c>
      <c r="S110" s="256">
        <f t="shared" si="14"/>
        <v>4007550</v>
      </c>
      <c r="T110" s="256">
        <f t="shared" si="14"/>
        <v>0</v>
      </c>
      <c r="U110" s="256">
        <f t="shared" si="14"/>
        <v>9399744.333333334</v>
      </c>
      <c r="V110" s="256">
        <f t="shared" si="14"/>
        <v>204034</v>
      </c>
      <c r="W110" s="256">
        <f t="shared" si="14"/>
        <v>69200</v>
      </c>
      <c r="X110" s="256">
        <f t="shared" si="14"/>
        <v>10897920</v>
      </c>
      <c r="Y110" s="12">
        <f t="shared" si="14"/>
        <v>51359293.621109821</v>
      </c>
      <c r="Z110" s="13"/>
      <c r="AA110" s="12">
        <f>SUM(AA13:AA109)</f>
        <v>287726589.88579321</v>
      </c>
    </row>
    <row r="111" spans="1:33" x14ac:dyDescent="0.25">
      <c r="K111" s="44"/>
      <c r="AA111" s="44"/>
      <c r="AB111" s="44"/>
      <c r="AC111" s="44"/>
      <c r="AE111" s="32"/>
      <c r="AG111" s="32"/>
    </row>
    <row r="112" spans="1:33" x14ac:dyDescent="0.25">
      <c r="A112" s="36"/>
      <c r="D112" s="36"/>
      <c r="E112" s="36"/>
      <c r="F112" s="36"/>
      <c r="G112" s="36"/>
      <c r="H112" s="36"/>
      <c r="I112" s="36"/>
      <c r="J112" s="34"/>
      <c r="K112" s="34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4"/>
      <c r="AD112" s="34"/>
      <c r="AE112" s="34"/>
      <c r="AG112" s="32"/>
    </row>
    <row r="113" spans="1:33" x14ac:dyDescent="0.25">
      <c r="A113" s="36"/>
      <c r="D113" s="36"/>
      <c r="E113" s="36"/>
      <c r="F113" s="36"/>
      <c r="G113" s="36"/>
      <c r="H113" s="36"/>
      <c r="I113" s="36"/>
      <c r="J113" s="34"/>
      <c r="K113" s="34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4"/>
      <c r="AE113" s="34"/>
      <c r="AF113" s="34"/>
      <c r="AG113" s="32"/>
    </row>
    <row r="114" spans="1:33" x14ac:dyDescent="0.25">
      <c r="AD114" s="44"/>
      <c r="AE114" s="32"/>
      <c r="AF114" s="44"/>
      <c r="AG114" s="32"/>
    </row>
    <row r="122" spans="1:33" x14ac:dyDescent="0.25">
      <c r="H122" s="171" t="s">
        <v>251</v>
      </c>
      <c r="I122" s="172">
        <v>23</v>
      </c>
    </row>
    <row r="123" spans="1:33" x14ac:dyDescent="0.25">
      <c r="H123" s="171" t="s">
        <v>252</v>
      </c>
      <c r="I123" s="172">
        <v>3</v>
      </c>
    </row>
    <row r="124" spans="1:33" x14ac:dyDescent="0.25">
      <c r="H124" s="171" t="s">
        <v>253</v>
      </c>
      <c r="I124" s="172">
        <v>16</v>
      </c>
    </row>
    <row r="125" spans="1:33" x14ac:dyDescent="0.25">
      <c r="H125" s="171" t="s">
        <v>254</v>
      </c>
      <c r="I125" s="172">
        <v>8</v>
      </c>
    </row>
    <row r="126" spans="1:33" x14ac:dyDescent="0.25">
      <c r="H126" s="171" t="s">
        <v>255</v>
      </c>
      <c r="I126" s="172">
        <v>21</v>
      </c>
    </row>
    <row r="127" spans="1:33" x14ac:dyDescent="0.25">
      <c r="H127" s="171" t="s">
        <v>256</v>
      </c>
      <c r="I127" s="172">
        <v>6</v>
      </c>
    </row>
    <row r="128" spans="1:33" x14ac:dyDescent="0.25">
      <c r="H128" s="171" t="s">
        <v>257</v>
      </c>
      <c r="I128" s="172">
        <v>12</v>
      </c>
    </row>
    <row r="129" spans="8:9" x14ac:dyDescent="0.25">
      <c r="H129" s="171" t="s">
        <v>258</v>
      </c>
      <c r="I129" s="172">
        <v>10</v>
      </c>
    </row>
    <row r="130" spans="8:9" x14ac:dyDescent="0.25">
      <c r="H130" s="171" t="s">
        <v>259</v>
      </c>
      <c r="I130" s="172">
        <v>30</v>
      </c>
    </row>
    <row r="131" spans="8:9" x14ac:dyDescent="0.25">
      <c r="H131" s="171" t="s">
        <v>260</v>
      </c>
      <c r="I131" s="172">
        <v>5</v>
      </c>
    </row>
    <row r="132" spans="8:9" x14ac:dyDescent="0.25">
      <c r="H132" s="171" t="s">
        <v>261</v>
      </c>
      <c r="I132" s="172">
        <v>16</v>
      </c>
    </row>
  </sheetData>
  <autoFilter ref="A12:AJ110" xr:uid="{1490BBCA-46BD-4F5A-B621-8A8C99DF6A65}"/>
  <mergeCells count="3">
    <mergeCell ref="E11:AE11"/>
    <mergeCell ref="D1:G1"/>
    <mergeCell ref="L7:A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E59F0-5EFF-46F2-8E5E-547E3A6A377D}">
  <dimension ref="A1:N91"/>
  <sheetViews>
    <sheetView zoomScale="85" zoomScaleNormal="85" workbookViewId="0">
      <selection activeCell="K14" sqref="K14"/>
    </sheetView>
  </sheetViews>
  <sheetFormatPr defaultRowHeight="15" x14ac:dyDescent="0.25"/>
  <cols>
    <col min="1" max="1" width="14.28515625" style="131" customWidth="1"/>
    <col min="2" max="2" width="30.7109375" style="115" customWidth="1"/>
    <col min="3" max="4" width="14.28515625" style="132" customWidth="1"/>
    <col min="5" max="5" width="12.140625" style="133" customWidth="1"/>
    <col min="6" max="7" width="13.5703125" style="117" customWidth="1"/>
    <col min="8" max="8" width="11.5703125" style="117" bestFit="1" customWidth="1"/>
    <col min="9" max="9" width="10.5703125" style="117" bestFit="1" customWidth="1"/>
    <col min="10" max="10" width="15.5703125" style="117" customWidth="1"/>
    <col min="11" max="11" width="11.5703125" style="117" bestFit="1" customWidth="1"/>
    <col min="12" max="12" width="9.28515625" style="117" bestFit="1" customWidth="1"/>
    <col min="13" max="13" width="11.5703125" style="117" bestFit="1" customWidth="1"/>
    <col min="14" max="14" width="9" style="117"/>
  </cols>
  <sheetData>
    <row r="1" spans="1:14" s="117" customFormat="1" ht="22.15" customHeight="1" x14ac:dyDescent="0.35">
      <c r="A1" s="115"/>
      <c r="B1" s="277" t="s">
        <v>232</v>
      </c>
      <c r="C1" s="278"/>
      <c r="D1" s="278"/>
      <c r="E1" s="278"/>
    </row>
    <row r="2" spans="1:14" s="117" customFormat="1" x14ac:dyDescent="0.25">
      <c r="A2" s="115"/>
      <c r="B2" s="115"/>
      <c r="C2" s="116"/>
      <c r="D2" s="116"/>
      <c r="E2" s="118"/>
      <c r="F2" s="118"/>
      <c r="G2" s="118"/>
      <c r="H2" s="118"/>
      <c r="I2" s="118"/>
      <c r="J2" s="118"/>
      <c r="K2" s="118"/>
      <c r="L2" s="118"/>
      <c r="M2" s="118"/>
    </row>
    <row r="3" spans="1:14" s="117" customFormat="1" x14ac:dyDescent="0.25">
      <c r="A3" s="115">
        <v>1</v>
      </c>
      <c r="B3" s="115">
        <f>+A3+1</f>
        <v>2</v>
      </c>
      <c r="C3" s="115">
        <f t="shared" ref="C3:L3" si="0">+B3+1</f>
        <v>3</v>
      </c>
      <c r="D3" s="115">
        <f t="shared" si="0"/>
        <v>4</v>
      </c>
      <c r="E3" s="119">
        <f t="shared" si="0"/>
        <v>5</v>
      </c>
      <c r="F3" s="115">
        <f t="shared" si="0"/>
        <v>6</v>
      </c>
      <c r="G3" s="115">
        <f t="shared" si="0"/>
        <v>7</v>
      </c>
      <c r="H3" s="115">
        <f t="shared" si="0"/>
        <v>8</v>
      </c>
      <c r="I3" s="115">
        <f t="shared" si="0"/>
        <v>9</v>
      </c>
      <c r="J3" s="115">
        <f t="shared" si="0"/>
        <v>10</v>
      </c>
      <c r="K3" s="115">
        <f t="shared" si="0"/>
        <v>11</v>
      </c>
      <c r="L3" s="115">
        <f t="shared" si="0"/>
        <v>12</v>
      </c>
    </row>
    <row r="4" spans="1:14" ht="90" x14ac:dyDescent="0.25">
      <c r="A4" s="134" t="s">
        <v>148</v>
      </c>
      <c r="B4" s="134" t="s">
        <v>4</v>
      </c>
      <c r="C4" s="120" t="s">
        <v>230</v>
      </c>
      <c r="D4" s="120" t="s">
        <v>231</v>
      </c>
      <c r="E4" s="120" t="s">
        <v>228</v>
      </c>
      <c r="F4" s="134" t="s">
        <v>144</v>
      </c>
      <c r="G4" s="134" t="s">
        <v>145</v>
      </c>
      <c r="H4" s="281" t="s">
        <v>149</v>
      </c>
      <c r="I4" s="282"/>
      <c r="J4" s="134" t="s">
        <v>150</v>
      </c>
      <c r="K4" s="281" t="s">
        <v>151</v>
      </c>
      <c r="L4" s="282"/>
      <c r="M4" s="120" t="s">
        <v>228</v>
      </c>
      <c r="N4"/>
    </row>
    <row r="5" spans="1:14" s="122" customFormat="1" ht="30" x14ac:dyDescent="0.25">
      <c r="A5" s="125"/>
      <c r="B5" s="125"/>
      <c r="C5" s="123"/>
      <c r="D5" s="123"/>
      <c r="E5" s="123"/>
      <c r="F5" s="125" t="s">
        <v>229</v>
      </c>
      <c r="G5" s="125" t="s">
        <v>229</v>
      </c>
      <c r="H5" s="125" t="s">
        <v>226</v>
      </c>
      <c r="I5" s="126" t="s">
        <v>227</v>
      </c>
      <c r="J5" s="125" t="s">
        <v>229</v>
      </c>
      <c r="K5" s="125" t="s">
        <v>226</v>
      </c>
      <c r="L5" s="126"/>
      <c r="M5" s="123"/>
    </row>
    <row r="6" spans="1:14" s="122" customFormat="1" x14ac:dyDescent="0.25">
      <c r="A6" s="127" t="s">
        <v>152</v>
      </c>
      <c r="B6" s="127"/>
      <c r="C6" s="124">
        <f>SUM(C7:C91)</f>
        <v>29408</v>
      </c>
      <c r="D6" s="124">
        <f>SUM(D7:D91)</f>
        <v>17183.939999999999</v>
      </c>
      <c r="E6" s="128">
        <f>SUM(E7:E73)</f>
        <v>517742.39999999991</v>
      </c>
      <c r="F6" s="128">
        <v>-3.9</v>
      </c>
      <c r="G6" s="128">
        <v>-1.75</v>
      </c>
      <c r="H6" s="128">
        <v>-3.99</v>
      </c>
      <c r="I6" s="128">
        <v>-2.8</v>
      </c>
      <c r="J6" s="128">
        <v>0</v>
      </c>
      <c r="K6" s="128">
        <v>-7.27</v>
      </c>
      <c r="L6" s="128">
        <v>0</v>
      </c>
      <c r="M6" s="128">
        <f>SUM(M7:M73)</f>
        <v>-517742.39999999991</v>
      </c>
    </row>
    <row r="7" spans="1:14" x14ac:dyDescent="0.25">
      <c r="A7" s="10">
        <v>3072000</v>
      </c>
      <c r="B7" s="9" t="s">
        <v>153</v>
      </c>
      <c r="C7" s="83">
        <v>436</v>
      </c>
      <c r="D7" s="83">
        <v>0</v>
      </c>
      <c r="E7" s="130">
        <f>16.91*C7</f>
        <v>7372.76</v>
      </c>
      <c r="F7" s="129">
        <f>+C7*$F$6</f>
        <v>-1700.3999999999999</v>
      </c>
      <c r="G7" s="129">
        <f>+C7*$G$6</f>
        <v>-763</v>
      </c>
      <c r="H7" s="129">
        <f>+C7*$H$6</f>
        <v>-1739.64</v>
      </c>
      <c r="I7" s="129"/>
      <c r="J7" s="129">
        <f>+C7*$J$6</f>
        <v>0</v>
      </c>
      <c r="K7" s="129">
        <f>+C7*$K$6</f>
        <v>-3169.72</v>
      </c>
      <c r="L7" s="129">
        <f>+I7*L6</f>
        <v>0</v>
      </c>
      <c r="M7" s="129">
        <f>SUM(F7:L7)</f>
        <v>-7372.76</v>
      </c>
      <c r="N7" s="121"/>
    </row>
    <row r="8" spans="1:14" x14ac:dyDescent="0.25">
      <c r="A8" s="10">
        <v>3072005</v>
      </c>
      <c r="B8" s="9" t="s">
        <v>154</v>
      </c>
      <c r="C8" s="83">
        <v>229</v>
      </c>
      <c r="D8" s="83">
        <v>0</v>
      </c>
      <c r="E8" s="130">
        <f t="shared" ref="E8:E66" si="1">16.91*C8</f>
        <v>3872.39</v>
      </c>
      <c r="F8" s="129">
        <f t="shared" ref="F8:F66" si="2">+C8*$F$6</f>
        <v>-893.1</v>
      </c>
      <c r="G8" s="129">
        <f t="shared" ref="G8:G66" si="3">+C8*$G$6</f>
        <v>-400.75</v>
      </c>
      <c r="H8" s="129">
        <f t="shared" ref="H8:H66" si="4">+C8*$H$6</f>
        <v>-913.71</v>
      </c>
      <c r="I8" s="129"/>
      <c r="J8" s="129">
        <f t="shared" ref="J8:J66" si="5">+C8*$J$6</f>
        <v>0</v>
      </c>
      <c r="K8" s="129">
        <f t="shared" ref="K8:K66" si="6">+C8*$K$6</f>
        <v>-1664.83</v>
      </c>
      <c r="L8" s="129"/>
      <c r="M8" s="129">
        <f t="shared" ref="M8:M71" si="7">SUM(F8:L8)</f>
        <v>-3872.39</v>
      </c>
      <c r="N8" s="121"/>
    </row>
    <row r="9" spans="1:14" x14ac:dyDescent="0.25">
      <c r="A9" s="10">
        <v>3072006</v>
      </c>
      <c r="B9" s="9" t="s">
        <v>155</v>
      </c>
      <c r="C9" s="83">
        <v>154</v>
      </c>
      <c r="D9" s="83">
        <v>0</v>
      </c>
      <c r="E9" s="130">
        <f t="shared" si="1"/>
        <v>2604.14</v>
      </c>
      <c r="F9" s="129">
        <f t="shared" si="2"/>
        <v>-600.6</v>
      </c>
      <c r="G9" s="129">
        <f t="shared" si="3"/>
        <v>-269.5</v>
      </c>
      <c r="H9" s="129">
        <f t="shared" si="4"/>
        <v>-614.46</v>
      </c>
      <c r="I9" s="129"/>
      <c r="J9" s="129">
        <f t="shared" si="5"/>
        <v>0</v>
      </c>
      <c r="K9" s="129">
        <f t="shared" si="6"/>
        <v>-1119.58</v>
      </c>
      <c r="L9" s="129"/>
      <c r="M9" s="129">
        <f t="shared" si="7"/>
        <v>-2604.14</v>
      </c>
      <c r="N9" s="121"/>
    </row>
    <row r="10" spans="1:14" x14ac:dyDescent="0.25">
      <c r="A10" s="10">
        <v>3072022</v>
      </c>
      <c r="B10" s="9" t="s">
        <v>156</v>
      </c>
      <c r="C10" s="83">
        <v>217</v>
      </c>
      <c r="D10" s="83">
        <v>0</v>
      </c>
      <c r="E10" s="130">
        <f t="shared" si="1"/>
        <v>3669.4700000000003</v>
      </c>
      <c r="F10" s="129">
        <f t="shared" si="2"/>
        <v>-846.3</v>
      </c>
      <c r="G10" s="129">
        <f t="shared" si="3"/>
        <v>-379.75</v>
      </c>
      <c r="H10" s="129">
        <f t="shared" si="4"/>
        <v>-865.83</v>
      </c>
      <c r="I10" s="129"/>
      <c r="J10" s="129">
        <f t="shared" si="5"/>
        <v>0</v>
      </c>
      <c r="K10" s="129">
        <f t="shared" si="6"/>
        <v>-1577.59</v>
      </c>
      <c r="L10" s="129"/>
      <c r="M10" s="129">
        <f t="shared" si="7"/>
        <v>-3669.4700000000003</v>
      </c>
      <c r="N10" s="121"/>
    </row>
    <row r="11" spans="1:14" x14ac:dyDescent="0.25">
      <c r="A11" s="10">
        <v>3072033</v>
      </c>
      <c r="B11" s="9" t="s">
        <v>157</v>
      </c>
      <c r="C11" s="83">
        <v>353</v>
      </c>
      <c r="D11" s="83">
        <v>0</v>
      </c>
      <c r="E11" s="130">
        <f t="shared" si="1"/>
        <v>5969.2300000000005</v>
      </c>
      <c r="F11" s="129">
        <f t="shared" si="2"/>
        <v>-1376.7</v>
      </c>
      <c r="G11" s="129">
        <f t="shared" si="3"/>
        <v>-617.75</v>
      </c>
      <c r="H11" s="129">
        <f t="shared" si="4"/>
        <v>-1408.47</v>
      </c>
      <c r="I11" s="129"/>
      <c r="J11" s="129">
        <f t="shared" si="5"/>
        <v>0</v>
      </c>
      <c r="K11" s="129">
        <f t="shared" si="6"/>
        <v>-2566.31</v>
      </c>
      <c r="L11" s="129"/>
      <c r="M11" s="129">
        <f t="shared" si="7"/>
        <v>-5969.23</v>
      </c>
      <c r="N11" s="121"/>
    </row>
    <row r="12" spans="1:14" x14ac:dyDescent="0.25">
      <c r="A12" s="10">
        <v>3072046</v>
      </c>
      <c r="B12" s="9" t="s">
        <v>158</v>
      </c>
      <c r="C12" s="83">
        <v>624</v>
      </c>
      <c r="D12" s="83">
        <v>0</v>
      </c>
      <c r="E12" s="130">
        <f t="shared" si="1"/>
        <v>10551.84</v>
      </c>
      <c r="F12" s="129">
        <f t="shared" si="2"/>
        <v>-2433.6</v>
      </c>
      <c r="G12" s="129">
        <f t="shared" si="3"/>
        <v>-1092</v>
      </c>
      <c r="H12" s="129">
        <f t="shared" si="4"/>
        <v>-2489.7600000000002</v>
      </c>
      <c r="I12" s="129"/>
      <c r="J12" s="129">
        <f t="shared" si="5"/>
        <v>0</v>
      </c>
      <c r="K12" s="129">
        <f t="shared" si="6"/>
        <v>-4536.4799999999996</v>
      </c>
      <c r="L12" s="129"/>
      <c r="M12" s="129">
        <f t="shared" si="7"/>
        <v>-10551.84</v>
      </c>
      <c r="N12" s="121"/>
    </row>
    <row r="13" spans="1:14" x14ac:dyDescent="0.25">
      <c r="A13" s="10">
        <v>3072058</v>
      </c>
      <c r="B13" s="9" t="s">
        <v>159</v>
      </c>
      <c r="C13" s="83">
        <v>389</v>
      </c>
      <c r="D13" s="83">
        <v>0</v>
      </c>
      <c r="E13" s="130">
        <f t="shared" si="1"/>
        <v>6577.99</v>
      </c>
      <c r="F13" s="129">
        <f t="shared" si="2"/>
        <v>-1517.1</v>
      </c>
      <c r="G13" s="129">
        <f t="shared" si="3"/>
        <v>-680.75</v>
      </c>
      <c r="H13" s="129">
        <f t="shared" si="4"/>
        <v>-1552.1100000000001</v>
      </c>
      <c r="I13" s="129"/>
      <c r="J13" s="129">
        <f t="shared" si="5"/>
        <v>0</v>
      </c>
      <c r="K13" s="129">
        <f t="shared" si="6"/>
        <v>-2828.0299999999997</v>
      </c>
      <c r="L13" s="129"/>
      <c r="M13" s="129">
        <f t="shared" si="7"/>
        <v>-6577.99</v>
      </c>
      <c r="N13" s="121"/>
    </row>
    <row r="14" spans="1:14" x14ac:dyDescent="0.25">
      <c r="A14" s="10">
        <v>3072059</v>
      </c>
      <c r="B14" s="9" t="s">
        <v>160</v>
      </c>
      <c r="C14" s="83">
        <v>455</v>
      </c>
      <c r="D14" s="83">
        <v>0</v>
      </c>
      <c r="E14" s="130">
        <f t="shared" si="1"/>
        <v>7694.05</v>
      </c>
      <c r="F14" s="129">
        <f t="shared" si="2"/>
        <v>-1774.5</v>
      </c>
      <c r="G14" s="129">
        <f t="shared" si="3"/>
        <v>-796.25</v>
      </c>
      <c r="H14" s="129">
        <f t="shared" si="4"/>
        <v>-1815.45</v>
      </c>
      <c r="I14" s="129"/>
      <c r="J14" s="129">
        <f t="shared" si="5"/>
        <v>0</v>
      </c>
      <c r="K14" s="129">
        <f t="shared" si="6"/>
        <v>-3307.85</v>
      </c>
      <c r="L14" s="129"/>
      <c r="M14" s="129">
        <f t="shared" si="7"/>
        <v>-7694.0499999999993</v>
      </c>
      <c r="N14" s="121"/>
    </row>
    <row r="15" spans="1:14" x14ac:dyDescent="0.25">
      <c r="A15" s="10">
        <v>3072067</v>
      </c>
      <c r="B15" s="9" t="s">
        <v>161</v>
      </c>
      <c r="C15" s="83">
        <v>394</v>
      </c>
      <c r="D15" s="83">
        <v>0</v>
      </c>
      <c r="E15" s="130">
        <f t="shared" si="1"/>
        <v>6662.54</v>
      </c>
      <c r="F15" s="129">
        <f t="shared" si="2"/>
        <v>-1536.6</v>
      </c>
      <c r="G15" s="129">
        <f t="shared" si="3"/>
        <v>-689.5</v>
      </c>
      <c r="H15" s="129">
        <f t="shared" si="4"/>
        <v>-1572.0600000000002</v>
      </c>
      <c r="I15" s="129"/>
      <c r="J15" s="129">
        <f t="shared" si="5"/>
        <v>0</v>
      </c>
      <c r="K15" s="129">
        <f t="shared" si="6"/>
        <v>-2864.3799999999997</v>
      </c>
      <c r="L15" s="129"/>
      <c r="M15" s="129">
        <f t="shared" si="7"/>
        <v>-6662.5399999999991</v>
      </c>
      <c r="N15" s="121"/>
    </row>
    <row r="16" spans="1:14" x14ac:dyDescent="0.25">
      <c r="A16" s="10">
        <v>3072071</v>
      </c>
      <c r="B16" s="9" t="s">
        <v>162</v>
      </c>
      <c r="C16" s="83">
        <v>608</v>
      </c>
      <c r="D16" s="83">
        <v>0</v>
      </c>
      <c r="E16" s="130">
        <f t="shared" si="1"/>
        <v>10281.280000000001</v>
      </c>
      <c r="F16" s="129">
        <f t="shared" si="2"/>
        <v>-2371.1999999999998</v>
      </c>
      <c r="G16" s="129">
        <f t="shared" si="3"/>
        <v>-1064</v>
      </c>
      <c r="H16" s="129">
        <f t="shared" si="4"/>
        <v>-2425.92</v>
      </c>
      <c r="I16" s="129"/>
      <c r="J16" s="129">
        <f t="shared" si="5"/>
        <v>0</v>
      </c>
      <c r="K16" s="129">
        <f t="shared" si="6"/>
        <v>-4420.16</v>
      </c>
      <c r="L16" s="129"/>
      <c r="M16" s="129">
        <f t="shared" si="7"/>
        <v>-10281.279999999999</v>
      </c>
      <c r="N16" s="121"/>
    </row>
    <row r="17" spans="1:14" x14ac:dyDescent="0.25">
      <c r="A17" s="10">
        <v>3072076</v>
      </c>
      <c r="B17" s="9" t="s">
        <v>163</v>
      </c>
      <c r="C17" s="83">
        <v>363</v>
      </c>
      <c r="D17" s="83">
        <v>0</v>
      </c>
      <c r="E17" s="130">
        <f t="shared" si="1"/>
        <v>6138.33</v>
      </c>
      <c r="F17" s="129">
        <f t="shared" si="2"/>
        <v>-1415.7</v>
      </c>
      <c r="G17" s="129">
        <f t="shared" si="3"/>
        <v>-635.25</v>
      </c>
      <c r="H17" s="129">
        <f t="shared" si="4"/>
        <v>-1448.3700000000001</v>
      </c>
      <c r="I17" s="129"/>
      <c r="J17" s="129">
        <f t="shared" si="5"/>
        <v>0</v>
      </c>
      <c r="K17" s="129">
        <f t="shared" si="6"/>
        <v>-2639.0099999999998</v>
      </c>
      <c r="L17" s="129"/>
      <c r="M17" s="129">
        <f t="shared" si="7"/>
        <v>-6138.33</v>
      </c>
      <c r="N17" s="121"/>
    </row>
    <row r="18" spans="1:14" x14ac:dyDescent="0.25">
      <c r="A18" s="10">
        <v>3072083</v>
      </c>
      <c r="B18" s="9" t="s">
        <v>164</v>
      </c>
      <c r="C18" s="83">
        <v>384</v>
      </c>
      <c r="D18" s="83">
        <v>0</v>
      </c>
      <c r="E18" s="130">
        <f t="shared" si="1"/>
        <v>6493.4400000000005</v>
      </c>
      <c r="F18" s="129">
        <f t="shared" si="2"/>
        <v>-1497.6</v>
      </c>
      <c r="G18" s="129">
        <f t="shared" si="3"/>
        <v>-672</v>
      </c>
      <c r="H18" s="129">
        <f t="shared" si="4"/>
        <v>-1532.16</v>
      </c>
      <c r="I18" s="129"/>
      <c r="J18" s="129">
        <f t="shared" si="5"/>
        <v>0</v>
      </c>
      <c r="K18" s="129">
        <f t="shared" si="6"/>
        <v>-2791.68</v>
      </c>
      <c r="L18" s="129"/>
      <c r="M18" s="129">
        <f t="shared" si="7"/>
        <v>-6493.4400000000005</v>
      </c>
      <c r="N18" s="121"/>
    </row>
    <row r="19" spans="1:14" x14ac:dyDescent="0.25">
      <c r="A19" s="10">
        <v>3072088</v>
      </c>
      <c r="B19" s="9" t="s">
        <v>165</v>
      </c>
      <c r="C19" s="83">
        <v>388</v>
      </c>
      <c r="D19" s="83">
        <v>0</v>
      </c>
      <c r="E19" s="130">
        <f t="shared" si="1"/>
        <v>6561.08</v>
      </c>
      <c r="F19" s="129">
        <f t="shared" si="2"/>
        <v>-1513.2</v>
      </c>
      <c r="G19" s="129">
        <f t="shared" si="3"/>
        <v>-679</v>
      </c>
      <c r="H19" s="129">
        <f t="shared" si="4"/>
        <v>-1548.1200000000001</v>
      </c>
      <c r="I19" s="129"/>
      <c r="J19" s="129">
        <f t="shared" si="5"/>
        <v>0</v>
      </c>
      <c r="K19" s="129">
        <f t="shared" si="6"/>
        <v>-2820.7599999999998</v>
      </c>
      <c r="L19" s="129"/>
      <c r="M19" s="129">
        <f t="shared" si="7"/>
        <v>-6561.08</v>
      </c>
      <c r="N19" s="121"/>
    </row>
    <row r="20" spans="1:14" x14ac:dyDescent="0.25">
      <c r="A20" s="10">
        <v>3072092</v>
      </c>
      <c r="B20" s="9" t="s">
        <v>166</v>
      </c>
      <c r="C20" s="83">
        <v>333</v>
      </c>
      <c r="D20" s="83">
        <v>0</v>
      </c>
      <c r="E20" s="130">
        <f t="shared" si="1"/>
        <v>5631.03</v>
      </c>
      <c r="F20" s="129">
        <f t="shared" si="2"/>
        <v>-1298.7</v>
      </c>
      <c r="G20" s="129">
        <f t="shared" si="3"/>
        <v>-582.75</v>
      </c>
      <c r="H20" s="129">
        <f t="shared" si="4"/>
        <v>-1328.67</v>
      </c>
      <c r="I20" s="129"/>
      <c r="J20" s="129">
        <f t="shared" si="5"/>
        <v>0</v>
      </c>
      <c r="K20" s="129">
        <f t="shared" si="6"/>
        <v>-2420.91</v>
      </c>
      <c r="L20" s="129"/>
      <c r="M20" s="129">
        <f t="shared" si="7"/>
        <v>-5631.03</v>
      </c>
      <c r="N20" s="121"/>
    </row>
    <row r="21" spans="1:14" x14ac:dyDescent="0.25">
      <c r="A21" s="10">
        <v>3072094</v>
      </c>
      <c r="B21" s="9" t="s">
        <v>167</v>
      </c>
      <c r="C21" s="83">
        <v>344</v>
      </c>
      <c r="D21" s="83">
        <v>0</v>
      </c>
      <c r="E21" s="130">
        <f t="shared" si="1"/>
        <v>5817.04</v>
      </c>
      <c r="F21" s="129">
        <f t="shared" si="2"/>
        <v>-1341.6</v>
      </c>
      <c r="G21" s="129">
        <f t="shared" si="3"/>
        <v>-602</v>
      </c>
      <c r="H21" s="129">
        <f t="shared" si="4"/>
        <v>-1372.5600000000002</v>
      </c>
      <c r="I21" s="129"/>
      <c r="J21" s="129">
        <f t="shared" si="5"/>
        <v>0</v>
      </c>
      <c r="K21" s="129">
        <f t="shared" si="6"/>
        <v>-2500.8799999999997</v>
      </c>
      <c r="L21" s="129"/>
      <c r="M21" s="129">
        <f t="shared" si="7"/>
        <v>-5817.0399999999991</v>
      </c>
      <c r="N21" s="121"/>
    </row>
    <row r="22" spans="1:14" x14ac:dyDescent="0.25">
      <c r="A22" s="10">
        <v>3072115</v>
      </c>
      <c r="B22" s="9" t="s">
        <v>168</v>
      </c>
      <c r="C22" s="83">
        <v>413</v>
      </c>
      <c r="D22" s="83">
        <v>0</v>
      </c>
      <c r="E22" s="130">
        <f t="shared" si="1"/>
        <v>6983.83</v>
      </c>
      <c r="F22" s="129">
        <f t="shared" si="2"/>
        <v>-1610.7</v>
      </c>
      <c r="G22" s="129">
        <f t="shared" si="3"/>
        <v>-722.75</v>
      </c>
      <c r="H22" s="129">
        <f t="shared" si="4"/>
        <v>-1647.8700000000001</v>
      </c>
      <c r="I22" s="129"/>
      <c r="J22" s="129">
        <f t="shared" si="5"/>
        <v>0</v>
      </c>
      <c r="K22" s="129">
        <f t="shared" si="6"/>
        <v>-3002.5099999999998</v>
      </c>
      <c r="L22" s="129"/>
      <c r="M22" s="129">
        <f t="shared" si="7"/>
        <v>-6983.83</v>
      </c>
      <c r="N22" s="121"/>
    </row>
    <row r="23" spans="1:14" x14ac:dyDescent="0.25">
      <c r="A23" s="10">
        <v>3072121</v>
      </c>
      <c r="B23" s="9" t="s">
        <v>169</v>
      </c>
      <c r="C23" s="83">
        <v>620</v>
      </c>
      <c r="D23" s="83">
        <v>0</v>
      </c>
      <c r="E23" s="130">
        <f t="shared" si="1"/>
        <v>10484.200000000001</v>
      </c>
      <c r="F23" s="129">
        <f t="shared" si="2"/>
        <v>-2418</v>
      </c>
      <c r="G23" s="129">
        <f t="shared" si="3"/>
        <v>-1085</v>
      </c>
      <c r="H23" s="129">
        <f t="shared" si="4"/>
        <v>-2473.8000000000002</v>
      </c>
      <c r="I23" s="129"/>
      <c r="J23" s="129">
        <f t="shared" si="5"/>
        <v>0</v>
      </c>
      <c r="K23" s="129">
        <f t="shared" si="6"/>
        <v>-4507.3999999999996</v>
      </c>
      <c r="L23" s="129"/>
      <c r="M23" s="129">
        <f t="shared" si="7"/>
        <v>-10484.200000000001</v>
      </c>
      <c r="N23" s="121"/>
    </row>
    <row r="24" spans="1:14" x14ac:dyDescent="0.25">
      <c r="A24" s="10">
        <v>3072125</v>
      </c>
      <c r="B24" s="9" t="s">
        <v>170</v>
      </c>
      <c r="C24" s="83">
        <v>592</v>
      </c>
      <c r="D24" s="83">
        <v>0</v>
      </c>
      <c r="E24" s="130">
        <f t="shared" si="1"/>
        <v>10010.719999999999</v>
      </c>
      <c r="F24" s="129">
        <f t="shared" si="2"/>
        <v>-2308.7999999999997</v>
      </c>
      <c r="G24" s="129">
        <f t="shared" si="3"/>
        <v>-1036</v>
      </c>
      <c r="H24" s="129">
        <f t="shared" si="4"/>
        <v>-2362.08</v>
      </c>
      <c r="I24" s="129"/>
      <c r="J24" s="129">
        <f t="shared" si="5"/>
        <v>0</v>
      </c>
      <c r="K24" s="129">
        <f t="shared" si="6"/>
        <v>-4303.84</v>
      </c>
      <c r="L24" s="129"/>
      <c r="M24" s="129">
        <f t="shared" si="7"/>
        <v>-10010.719999999999</v>
      </c>
      <c r="N24" s="121"/>
    </row>
    <row r="25" spans="1:14" x14ac:dyDescent="0.25">
      <c r="A25" s="10">
        <v>3072150</v>
      </c>
      <c r="B25" s="9" t="s">
        <v>171</v>
      </c>
      <c r="C25" s="83">
        <v>398</v>
      </c>
      <c r="D25" s="83">
        <v>0</v>
      </c>
      <c r="E25" s="130">
        <f t="shared" si="1"/>
        <v>6730.18</v>
      </c>
      <c r="F25" s="129">
        <f t="shared" si="2"/>
        <v>-1552.2</v>
      </c>
      <c r="G25" s="129">
        <f t="shared" si="3"/>
        <v>-696.5</v>
      </c>
      <c r="H25" s="129">
        <f t="shared" si="4"/>
        <v>-1588.02</v>
      </c>
      <c r="I25" s="129"/>
      <c r="J25" s="129">
        <f t="shared" si="5"/>
        <v>0</v>
      </c>
      <c r="K25" s="129">
        <f t="shared" si="6"/>
        <v>-2893.46</v>
      </c>
      <c r="L25" s="129"/>
      <c r="M25" s="129">
        <f t="shared" si="7"/>
        <v>-6730.18</v>
      </c>
      <c r="N25" s="121"/>
    </row>
    <row r="26" spans="1:14" x14ac:dyDescent="0.25">
      <c r="A26" s="10">
        <v>3072151</v>
      </c>
      <c r="B26" s="9" t="s">
        <v>172</v>
      </c>
      <c r="C26" s="83">
        <v>499</v>
      </c>
      <c r="D26" s="83">
        <v>0</v>
      </c>
      <c r="E26" s="130">
        <f t="shared" si="1"/>
        <v>8438.09</v>
      </c>
      <c r="F26" s="129">
        <f t="shared" si="2"/>
        <v>-1946.1</v>
      </c>
      <c r="G26" s="129">
        <f t="shared" si="3"/>
        <v>-873.25</v>
      </c>
      <c r="H26" s="129">
        <f t="shared" si="4"/>
        <v>-1991.0100000000002</v>
      </c>
      <c r="I26" s="129"/>
      <c r="J26" s="129">
        <f t="shared" si="5"/>
        <v>0</v>
      </c>
      <c r="K26" s="129">
        <f t="shared" si="6"/>
        <v>-3627.7299999999996</v>
      </c>
      <c r="L26" s="129"/>
      <c r="M26" s="129">
        <f t="shared" si="7"/>
        <v>-8438.09</v>
      </c>
      <c r="N26" s="121"/>
    </row>
    <row r="27" spans="1:14" x14ac:dyDescent="0.25">
      <c r="A27" s="10">
        <v>3072153</v>
      </c>
      <c r="B27" s="9" t="s">
        <v>173</v>
      </c>
      <c r="C27" s="83">
        <v>347</v>
      </c>
      <c r="D27" s="83">
        <v>0</v>
      </c>
      <c r="E27" s="130">
        <f t="shared" si="1"/>
        <v>5867.77</v>
      </c>
      <c r="F27" s="129">
        <f t="shared" si="2"/>
        <v>-1353.3</v>
      </c>
      <c r="G27" s="129">
        <f t="shared" si="3"/>
        <v>-607.25</v>
      </c>
      <c r="H27" s="129">
        <f t="shared" si="4"/>
        <v>-1384.53</v>
      </c>
      <c r="I27" s="129"/>
      <c r="J27" s="129">
        <f t="shared" si="5"/>
        <v>0</v>
      </c>
      <c r="K27" s="129">
        <f t="shared" si="6"/>
        <v>-2522.69</v>
      </c>
      <c r="L27" s="129"/>
      <c r="M27" s="129">
        <f t="shared" si="7"/>
        <v>-5867.77</v>
      </c>
      <c r="N27" s="121"/>
    </row>
    <row r="28" spans="1:14" x14ac:dyDescent="0.25">
      <c r="A28" s="10">
        <v>3072154</v>
      </c>
      <c r="B28" s="9" t="s">
        <v>174</v>
      </c>
      <c r="C28" s="83">
        <v>362</v>
      </c>
      <c r="D28" s="83">
        <v>0</v>
      </c>
      <c r="E28" s="130">
        <f t="shared" si="1"/>
        <v>6121.42</v>
      </c>
      <c r="F28" s="129">
        <f t="shared" si="2"/>
        <v>-1411.8</v>
      </c>
      <c r="G28" s="129">
        <f t="shared" si="3"/>
        <v>-633.5</v>
      </c>
      <c r="H28" s="129">
        <f t="shared" si="4"/>
        <v>-1444.38</v>
      </c>
      <c r="I28" s="129"/>
      <c r="J28" s="129">
        <f t="shared" si="5"/>
        <v>0</v>
      </c>
      <c r="K28" s="129">
        <f t="shared" si="6"/>
        <v>-2631.74</v>
      </c>
      <c r="L28" s="129"/>
      <c r="M28" s="129">
        <f t="shared" si="7"/>
        <v>-6121.42</v>
      </c>
      <c r="N28" s="121"/>
    </row>
    <row r="29" spans="1:14" x14ac:dyDescent="0.25">
      <c r="A29" s="10">
        <v>3072161</v>
      </c>
      <c r="B29" s="9" t="s">
        <v>175</v>
      </c>
      <c r="C29" s="83">
        <v>222</v>
      </c>
      <c r="D29" s="83">
        <v>0</v>
      </c>
      <c r="E29" s="130">
        <f t="shared" si="1"/>
        <v>3754.02</v>
      </c>
      <c r="F29" s="129">
        <f t="shared" si="2"/>
        <v>-865.8</v>
      </c>
      <c r="G29" s="129">
        <f t="shared" si="3"/>
        <v>-388.5</v>
      </c>
      <c r="H29" s="129">
        <f t="shared" si="4"/>
        <v>-885.78000000000009</v>
      </c>
      <c r="I29" s="129"/>
      <c r="J29" s="129">
        <f t="shared" si="5"/>
        <v>0</v>
      </c>
      <c r="K29" s="129">
        <f t="shared" si="6"/>
        <v>-1613.9399999999998</v>
      </c>
      <c r="L29" s="129"/>
      <c r="M29" s="129">
        <f t="shared" si="7"/>
        <v>-3754.0199999999995</v>
      </c>
      <c r="N29" s="121"/>
    </row>
    <row r="30" spans="1:14" x14ac:dyDescent="0.25">
      <c r="A30" s="10">
        <v>3072162</v>
      </c>
      <c r="B30" s="9" t="s">
        <v>176</v>
      </c>
      <c r="C30" s="83">
        <v>390</v>
      </c>
      <c r="D30" s="83">
        <v>0</v>
      </c>
      <c r="E30" s="130">
        <f t="shared" si="1"/>
        <v>6594.9</v>
      </c>
      <c r="F30" s="129">
        <f t="shared" si="2"/>
        <v>-1521</v>
      </c>
      <c r="G30" s="129">
        <f t="shared" si="3"/>
        <v>-682.5</v>
      </c>
      <c r="H30" s="129">
        <f t="shared" si="4"/>
        <v>-1556.1000000000001</v>
      </c>
      <c r="I30" s="129"/>
      <c r="J30" s="129">
        <f t="shared" si="5"/>
        <v>0</v>
      </c>
      <c r="K30" s="129">
        <f t="shared" si="6"/>
        <v>-2835.2999999999997</v>
      </c>
      <c r="L30" s="129"/>
      <c r="M30" s="129">
        <f t="shared" si="7"/>
        <v>-6594.9</v>
      </c>
      <c r="N30" s="121"/>
    </row>
    <row r="31" spans="1:14" x14ac:dyDescent="0.25">
      <c r="A31" s="10">
        <v>3072163</v>
      </c>
      <c r="B31" s="9" t="s">
        <v>177</v>
      </c>
      <c r="C31" s="83">
        <v>423</v>
      </c>
      <c r="D31" s="83">
        <v>0</v>
      </c>
      <c r="E31" s="130">
        <f t="shared" si="1"/>
        <v>7152.93</v>
      </c>
      <c r="F31" s="129">
        <f t="shared" si="2"/>
        <v>-1649.7</v>
      </c>
      <c r="G31" s="129">
        <f t="shared" si="3"/>
        <v>-740.25</v>
      </c>
      <c r="H31" s="129">
        <f t="shared" si="4"/>
        <v>-1687.77</v>
      </c>
      <c r="I31" s="129"/>
      <c r="J31" s="129">
        <f t="shared" si="5"/>
        <v>0</v>
      </c>
      <c r="K31" s="129">
        <f t="shared" si="6"/>
        <v>-3075.21</v>
      </c>
      <c r="L31" s="129"/>
      <c r="M31" s="129">
        <f t="shared" si="7"/>
        <v>-7152.93</v>
      </c>
      <c r="N31" s="121"/>
    </row>
    <row r="32" spans="1:14" x14ac:dyDescent="0.25">
      <c r="A32" s="10">
        <v>3072164</v>
      </c>
      <c r="B32" s="9" t="s">
        <v>178</v>
      </c>
      <c r="C32" s="83">
        <v>386</v>
      </c>
      <c r="D32" s="83">
        <v>0</v>
      </c>
      <c r="E32" s="130">
        <f t="shared" si="1"/>
        <v>6527.26</v>
      </c>
      <c r="F32" s="129">
        <f t="shared" si="2"/>
        <v>-1505.3999999999999</v>
      </c>
      <c r="G32" s="129">
        <f t="shared" si="3"/>
        <v>-675.5</v>
      </c>
      <c r="H32" s="129">
        <f t="shared" si="4"/>
        <v>-1540.14</v>
      </c>
      <c r="I32" s="129"/>
      <c r="J32" s="129">
        <f t="shared" si="5"/>
        <v>0</v>
      </c>
      <c r="K32" s="129">
        <f t="shared" si="6"/>
        <v>-2806.22</v>
      </c>
      <c r="L32" s="129"/>
      <c r="M32" s="129">
        <f t="shared" si="7"/>
        <v>-6527.26</v>
      </c>
      <c r="N32" s="121"/>
    </row>
    <row r="33" spans="1:14" x14ac:dyDescent="0.25">
      <c r="A33" s="10">
        <v>3072165</v>
      </c>
      <c r="B33" s="9" t="s">
        <v>179</v>
      </c>
      <c r="C33" s="83">
        <v>408</v>
      </c>
      <c r="D33" s="83">
        <v>0</v>
      </c>
      <c r="E33" s="130">
        <f t="shared" si="1"/>
        <v>6899.28</v>
      </c>
      <c r="F33" s="129">
        <f t="shared" si="2"/>
        <v>-1591.2</v>
      </c>
      <c r="G33" s="129">
        <f t="shared" si="3"/>
        <v>-714</v>
      </c>
      <c r="H33" s="129">
        <f t="shared" si="4"/>
        <v>-1627.92</v>
      </c>
      <c r="I33" s="129"/>
      <c r="J33" s="129">
        <f t="shared" si="5"/>
        <v>0</v>
      </c>
      <c r="K33" s="129">
        <f t="shared" si="6"/>
        <v>-2966.16</v>
      </c>
      <c r="L33" s="129"/>
      <c r="M33" s="129">
        <f t="shared" si="7"/>
        <v>-6899.28</v>
      </c>
      <c r="N33" s="121"/>
    </row>
    <row r="34" spans="1:14" x14ac:dyDescent="0.25">
      <c r="A34" s="10">
        <v>3072166</v>
      </c>
      <c r="B34" s="9" t="s">
        <v>180</v>
      </c>
      <c r="C34" s="83">
        <v>397</v>
      </c>
      <c r="D34" s="83">
        <v>0</v>
      </c>
      <c r="E34" s="130">
        <f t="shared" si="1"/>
        <v>6713.27</v>
      </c>
      <c r="F34" s="129">
        <f t="shared" si="2"/>
        <v>-1548.3</v>
      </c>
      <c r="G34" s="129">
        <f t="shared" si="3"/>
        <v>-694.75</v>
      </c>
      <c r="H34" s="129">
        <f t="shared" si="4"/>
        <v>-1584.03</v>
      </c>
      <c r="I34" s="129"/>
      <c r="J34" s="129">
        <f t="shared" si="5"/>
        <v>0</v>
      </c>
      <c r="K34" s="129">
        <f t="shared" si="6"/>
        <v>-2886.19</v>
      </c>
      <c r="L34" s="129"/>
      <c r="M34" s="129">
        <f t="shared" si="7"/>
        <v>-6713.27</v>
      </c>
      <c r="N34" s="121"/>
    </row>
    <row r="35" spans="1:14" x14ac:dyDescent="0.25">
      <c r="A35" s="10">
        <v>3072167</v>
      </c>
      <c r="B35" s="9" t="s">
        <v>181</v>
      </c>
      <c r="C35" s="83">
        <v>826</v>
      </c>
      <c r="D35" s="83">
        <v>0</v>
      </c>
      <c r="E35" s="130">
        <f t="shared" si="1"/>
        <v>13967.66</v>
      </c>
      <c r="F35" s="129">
        <f t="shared" si="2"/>
        <v>-3221.4</v>
      </c>
      <c r="G35" s="129">
        <f t="shared" si="3"/>
        <v>-1445.5</v>
      </c>
      <c r="H35" s="129">
        <f t="shared" si="4"/>
        <v>-3295.7400000000002</v>
      </c>
      <c r="I35" s="129"/>
      <c r="J35" s="129">
        <f t="shared" si="5"/>
        <v>0</v>
      </c>
      <c r="K35" s="129">
        <f t="shared" si="6"/>
        <v>-6005.0199999999995</v>
      </c>
      <c r="L35" s="129"/>
      <c r="M35" s="129">
        <f t="shared" si="7"/>
        <v>-13967.66</v>
      </c>
      <c r="N35" s="121"/>
    </row>
    <row r="36" spans="1:14" x14ac:dyDescent="0.25">
      <c r="A36" s="10">
        <v>3072168</v>
      </c>
      <c r="B36" s="9" t="s">
        <v>182</v>
      </c>
      <c r="C36" s="83">
        <v>845</v>
      </c>
      <c r="D36" s="83">
        <v>0</v>
      </c>
      <c r="E36" s="130">
        <f t="shared" si="1"/>
        <v>14288.95</v>
      </c>
      <c r="F36" s="129">
        <f t="shared" si="2"/>
        <v>-3295.5</v>
      </c>
      <c r="G36" s="129">
        <f t="shared" si="3"/>
        <v>-1478.75</v>
      </c>
      <c r="H36" s="129">
        <f t="shared" si="4"/>
        <v>-3371.55</v>
      </c>
      <c r="I36" s="129"/>
      <c r="J36" s="129">
        <f t="shared" si="5"/>
        <v>0</v>
      </c>
      <c r="K36" s="129">
        <f t="shared" si="6"/>
        <v>-6143.15</v>
      </c>
      <c r="L36" s="129"/>
      <c r="M36" s="129">
        <f t="shared" si="7"/>
        <v>-14288.95</v>
      </c>
      <c r="N36" s="121"/>
    </row>
    <row r="37" spans="1:14" x14ac:dyDescent="0.25">
      <c r="A37" s="10">
        <v>3072169</v>
      </c>
      <c r="B37" s="9" t="s">
        <v>183</v>
      </c>
      <c r="C37" s="83">
        <v>569</v>
      </c>
      <c r="D37" s="83">
        <v>0</v>
      </c>
      <c r="E37" s="130">
        <f t="shared" si="1"/>
        <v>9621.7900000000009</v>
      </c>
      <c r="F37" s="129">
        <f t="shared" si="2"/>
        <v>-2219.1</v>
      </c>
      <c r="G37" s="129">
        <f t="shared" si="3"/>
        <v>-995.75</v>
      </c>
      <c r="H37" s="129">
        <f t="shared" si="4"/>
        <v>-2270.31</v>
      </c>
      <c r="I37" s="129"/>
      <c r="J37" s="129">
        <f t="shared" si="5"/>
        <v>0</v>
      </c>
      <c r="K37" s="129">
        <f t="shared" si="6"/>
        <v>-4136.63</v>
      </c>
      <c r="L37" s="129"/>
      <c r="M37" s="129">
        <f t="shared" si="7"/>
        <v>-9621.7900000000009</v>
      </c>
      <c r="N37" s="121"/>
    </row>
    <row r="38" spans="1:14" x14ac:dyDescent="0.25">
      <c r="A38" s="10">
        <v>3072170</v>
      </c>
      <c r="B38" s="9" t="s">
        <v>184</v>
      </c>
      <c r="C38" s="83">
        <v>363</v>
      </c>
      <c r="D38" s="83">
        <v>0</v>
      </c>
      <c r="E38" s="130">
        <f t="shared" si="1"/>
        <v>6138.33</v>
      </c>
      <c r="F38" s="129">
        <f t="shared" si="2"/>
        <v>-1415.7</v>
      </c>
      <c r="G38" s="129">
        <f t="shared" si="3"/>
        <v>-635.25</v>
      </c>
      <c r="H38" s="129">
        <f t="shared" si="4"/>
        <v>-1448.3700000000001</v>
      </c>
      <c r="I38" s="129"/>
      <c r="J38" s="129">
        <f t="shared" si="5"/>
        <v>0</v>
      </c>
      <c r="K38" s="129">
        <f t="shared" si="6"/>
        <v>-2639.0099999999998</v>
      </c>
      <c r="L38" s="129"/>
      <c r="M38" s="129">
        <f t="shared" si="7"/>
        <v>-6138.33</v>
      </c>
      <c r="N38" s="121"/>
    </row>
    <row r="39" spans="1:14" x14ac:dyDescent="0.25">
      <c r="A39" s="10">
        <v>3072171</v>
      </c>
      <c r="B39" s="9" t="s">
        <v>185</v>
      </c>
      <c r="C39" s="83">
        <v>786</v>
      </c>
      <c r="D39" s="83">
        <v>0</v>
      </c>
      <c r="E39" s="130">
        <f t="shared" si="1"/>
        <v>13291.26</v>
      </c>
      <c r="F39" s="129">
        <f t="shared" si="2"/>
        <v>-3065.4</v>
      </c>
      <c r="G39" s="129">
        <f t="shared" si="3"/>
        <v>-1375.5</v>
      </c>
      <c r="H39" s="129">
        <f t="shared" si="4"/>
        <v>-3136.1400000000003</v>
      </c>
      <c r="I39" s="129"/>
      <c r="J39" s="129">
        <f t="shared" si="5"/>
        <v>0</v>
      </c>
      <c r="K39" s="129">
        <f t="shared" si="6"/>
        <v>-5714.2199999999993</v>
      </c>
      <c r="L39" s="129"/>
      <c r="M39" s="129">
        <f t="shared" si="7"/>
        <v>-13291.259999999998</v>
      </c>
      <c r="N39" s="121"/>
    </row>
    <row r="40" spans="1:14" x14ac:dyDescent="0.25">
      <c r="A40" s="10">
        <v>3072172</v>
      </c>
      <c r="B40" s="9" t="s">
        <v>186</v>
      </c>
      <c r="C40" s="83">
        <v>517</v>
      </c>
      <c r="D40" s="83">
        <v>0</v>
      </c>
      <c r="E40" s="130">
        <f t="shared" si="1"/>
        <v>8742.4699999999993</v>
      </c>
      <c r="F40" s="129">
        <f t="shared" si="2"/>
        <v>-2016.3</v>
      </c>
      <c r="G40" s="129">
        <f t="shared" si="3"/>
        <v>-904.75</v>
      </c>
      <c r="H40" s="129">
        <f t="shared" si="4"/>
        <v>-2062.83</v>
      </c>
      <c r="I40" s="129"/>
      <c r="J40" s="129">
        <f t="shared" si="5"/>
        <v>0</v>
      </c>
      <c r="K40" s="129">
        <f t="shared" si="6"/>
        <v>-3758.5899999999997</v>
      </c>
      <c r="L40" s="129"/>
      <c r="M40" s="129">
        <f t="shared" si="7"/>
        <v>-8742.4699999999993</v>
      </c>
      <c r="N40" s="121"/>
    </row>
    <row r="41" spans="1:14" x14ac:dyDescent="0.25">
      <c r="A41" s="10">
        <v>3072173</v>
      </c>
      <c r="B41" s="9" t="s">
        <v>187</v>
      </c>
      <c r="C41" s="83">
        <v>592</v>
      </c>
      <c r="D41" s="83">
        <v>0</v>
      </c>
      <c r="E41" s="130">
        <f t="shared" si="1"/>
        <v>10010.719999999999</v>
      </c>
      <c r="F41" s="129">
        <f t="shared" si="2"/>
        <v>-2308.7999999999997</v>
      </c>
      <c r="G41" s="129">
        <f t="shared" si="3"/>
        <v>-1036</v>
      </c>
      <c r="H41" s="129">
        <f t="shared" si="4"/>
        <v>-2362.08</v>
      </c>
      <c r="I41" s="129"/>
      <c r="J41" s="129">
        <f t="shared" si="5"/>
        <v>0</v>
      </c>
      <c r="K41" s="129">
        <f t="shared" si="6"/>
        <v>-4303.84</v>
      </c>
      <c r="L41" s="129"/>
      <c r="M41" s="129">
        <f t="shared" si="7"/>
        <v>-10010.719999999999</v>
      </c>
      <c r="N41" s="121"/>
    </row>
    <row r="42" spans="1:14" x14ac:dyDescent="0.25">
      <c r="A42" s="10">
        <v>3072174</v>
      </c>
      <c r="B42" s="9" t="s">
        <v>188</v>
      </c>
      <c r="C42" s="83">
        <v>620</v>
      </c>
      <c r="D42" s="83">
        <v>0</v>
      </c>
      <c r="E42" s="130">
        <f t="shared" si="1"/>
        <v>10484.200000000001</v>
      </c>
      <c r="F42" s="129">
        <f t="shared" si="2"/>
        <v>-2418</v>
      </c>
      <c r="G42" s="129">
        <f t="shared" si="3"/>
        <v>-1085</v>
      </c>
      <c r="H42" s="129">
        <f t="shared" si="4"/>
        <v>-2473.8000000000002</v>
      </c>
      <c r="I42" s="129"/>
      <c r="J42" s="129">
        <f t="shared" si="5"/>
        <v>0</v>
      </c>
      <c r="K42" s="129">
        <f t="shared" si="6"/>
        <v>-4507.3999999999996</v>
      </c>
      <c r="L42" s="129"/>
      <c r="M42" s="129">
        <f t="shared" si="7"/>
        <v>-10484.200000000001</v>
      </c>
      <c r="N42" s="121"/>
    </row>
    <row r="43" spans="1:14" x14ac:dyDescent="0.25">
      <c r="A43" s="10">
        <v>3072175</v>
      </c>
      <c r="B43" s="9" t="s">
        <v>189</v>
      </c>
      <c r="C43" s="83">
        <v>432</v>
      </c>
      <c r="D43" s="83">
        <v>0</v>
      </c>
      <c r="E43" s="130">
        <f t="shared" si="1"/>
        <v>7305.12</v>
      </c>
      <c r="F43" s="129">
        <f t="shared" si="2"/>
        <v>-1684.8</v>
      </c>
      <c r="G43" s="129">
        <f t="shared" si="3"/>
        <v>-756</v>
      </c>
      <c r="H43" s="129">
        <f t="shared" si="4"/>
        <v>-1723.68</v>
      </c>
      <c r="I43" s="129"/>
      <c r="J43" s="129">
        <f t="shared" si="5"/>
        <v>0</v>
      </c>
      <c r="K43" s="129">
        <f t="shared" si="6"/>
        <v>-3140.64</v>
      </c>
      <c r="L43" s="129"/>
      <c r="M43" s="129">
        <f t="shared" si="7"/>
        <v>-7305.1200000000008</v>
      </c>
      <c r="N43" s="121"/>
    </row>
    <row r="44" spans="1:14" x14ac:dyDescent="0.25">
      <c r="A44" s="10">
        <v>3072176</v>
      </c>
      <c r="B44" s="9" t="s">
        <v>190</v>
      </c>
      <c r="C44" s="83">
        <v>410</v>
      </c>
      <c r="D44" s="83">
        <v>0</v>
      </c>
      <c r="E44" s="130">
        <f t="shared" si="1"/>
        <v>6933.1</v>
      </c>
      <c r="F44" s="129">
        <f t="shared" si="2"/>
        <v>-1599</v>
      </c>
      <c r="G44" s="129">
        <f t="shared" si="3"/>
        <v>-717.5</v>
      </c>
      <c r="H44" s="129">
        <f t="shared" si="4"/>
        <v>-1635.9</v>
      </c>
      <c r="I44" s="129"/>
      <c r="J44" s="129">
        <f t="shared" si="5"/>
        <v>0</v>
      </c>
      <c r="K44" s="129">
        <f t="shared" si="6"/>
        <v>-2980.7</v>
      </c>
      <c r="L44" s="129"/>
      <c r="M44" s="129">
        <f t="shared" si="7"/>
        <v>-6933.1</v>
      </c>
      <c r="N44" s="121"/>
    </row>
    <row r="45" spans="1:14" x14ac:dyDescent="0.25">
      <c r="A45" s="10">
        <v>3072177</v>
      </c>
      <c r="B45" s="9" t="s">
        <v>191</v>
      </c>
      <c r="C45" s="83">
        <v>357</v>
      </c>
      <c r="D45" s="83">
        <v>0</v>
      </c>
      <c r="E45" s="130">
        <f t="shared" si="1"/>
        <v>6036.87</v>
      </c>
      <c r="F45" s="129">
        <f t="shared" si="2"/>
        <v>-1392.3</v>
      </c>
      <c r="G45" s="129">
        <f t="shared" si="3"/>
        <v>-624.75</v>
      </c>
      <c r="H45" s="129">
        <f t="shared" si="4"/>
        <v>-1424.43</v>
      </c>
      <c r="I45" s="129"/>
      <c r="J45" s="129">
        <f t="shared" si="5"/>
        <v>0</v>
      </c>
      <c r="K45" s="129">
        <f t="shared" si="6"/>
        <v>-2595.39</v>
      </c>
      <c r="L45" s="129"/>
      <c r="M45" s="129">
        <f t="shared" si="7"/>
        <v>-6036.87</v>
      </c>
      <c r="N45" s="121"/>
    </row>
    <row r="46" spans="1:14" x14ac:dyDescent="0.25">
      <c r="A46" s="10">
        <v>3072178</v>
      </c>
      <c r="B46" s="9" t="s">
        <v>192</v>
      </c>
      <c r="C46" s="83">
        <v>198</v>
      </c>
      <c r="D46" s="83">
        <v>0</v>
      </c>
      <c r="E46" s="130">
        <f t="shared" si="1"/>
        <v>3348.18</v>
      </c>
      <c r="F46" s="129">
        <f t="shared" si="2"/>
        <v>-772.19999999999993</v>
      </c>
      <c r="G46" s="129">
        <f t="shared" si="3"/>
        <v>-346.5</v>
      </c>
      <c r="H46" s="129">
        <f t="shared" si="4"/>
        <v>-790.0200000000001</v>
      </c>
      <c r="I46" s="129"/>
      <c r="J46" s="129">
        <f t="shared" si="5"/>
        <v>0</v>
      </c>
      <c r="K46" s="129">
        <f t="shared" si="6"/>
        <v>-1439.4599999999998</v>
      </c>
      <c r="L46" s="129"/>
      <c r="M46" s="129">
        <f t="shared" si="7"/>
        <v>-3348.1799999999994</v>
      </c>
      <c r="N46" s="121"/>
    </row>
    <row r="47" spans="1:14" x14ac:dyDescent="0.25">
      <c r="A47" s="10">
        <v>3072179</v>
      </c>
      <c r="B47" s="9" t="s">
        <v>193</v>
      </c>
      <c r="C47" s="83">
        <v>283</v>
      </c>
      <c r="D47" s="83">
        <v>0</v>
      </c>
      <c r="E47" s="130">
        <f t="shared" si="1"/>
        <v>4785.53</v>
      </c>
      <c r="F47" s="129">
        <f t="shared" si="2"/>
        <v>-1103.7</v>
      </c>
      <c r="G47" s="129">
        <f t="shared" si="3"/>
        <v>-495.25</v>
      </c>
      <c r="H47" s="129">
        <f t="shared" si="4"/>
        <v>-1129.17</v>
      </c>
      <c r="I47" s="129"/>
      <c r="J47" s="129">
        <f t="shared" si="5"/>
        <v>0</v>
      </c>
      <c r="K47" s="129">
        <f t="shared" si="6"/>
        <v>-2057.41</v>
      </c>
      <c r="L47" s="129"/>
      <c r="M47" s="129">
        <f t="shared" si="7"/>
        <v>-4785.53</v>
      </c>
      <c r="N47" s="121"/>
    </row>
    <row r="48" spans="1:14" x14ac:dyDescent="0.25">
      <c r="A48" s="10">
        <v>3072180</v>
      </c>
      <c r="B48" s="9" t="s">
        <v>194</v>
      </c>
      <c r="C48" s="83">
        <v>611</v>
      </c>
      <c r="D48" s="83">
        <v>0</v>
      </c>
      <c r="E48" s="130">
        <f t="shared" si="1"/>
        <v>10332.01</v>
      </c>
      <c r="F48" s="129">
        <f t="shared" si="2"/>
        <v>-2382.9</v>
      </c>
      <c r="G48" s="129">
        <f t="shared" si="3"/>
        <v>-1069.25</v>
      </c>
      <c r="H48" s="129">
        <f t="shared" si="4"/>
        <v>-2437.8900000000003</v>
      </c>
      <c r="I48" s="129"/>
      <c r="J48" s="129">
        <f t="shared" si="5"/>
        <v>0</v>
      </c>
      <c r="K48" s="129">
        <f t="shared" si="6"/>
        <v>-4441.9699999999993</v>
      </c>
      <c r="L48" s="129"/>
      <c r="M48" s="129">
        <f t="shared" si="7"/>
        <v>-10332.01</v>
      </c>
      <c r="N48" s="121"/>
    </row>
    <row r="49" spans="1:14" x14ac:dyDescent="0.25">
      <c r="A49" s="10">
        <v>3072181</v>
      </c>
      <c r="B49" s="9" t="s">
        <v>195</v>
      </c>
      <c r="C49" s="83">
        <v>385</v>
      </c>
      <c r="D49" s="83">
        <v>0</v>
      </c>
      <c r="E49" s="130">
        <f t="shared" si="1"/>
        <v>6510.35</v>
      </c>
      <c r="F49" s="129">
        <f t="shared" si="2"/>
        <v>-1501.5</v>
      </c>
      <c r="G49" s="129">
        <f t="shared" si="3"/>
        <v>-673.75</v>
      </c>
      <c r="H49" s="129">
        <f t="shared" si="4"/>
        <v>-1536.15</v>
      </c>
      <c r="I49" s="129"/>
      <c r="J49" s="129">
        <f t="shared" si="5"/>
        <v>0</v>
      </c>
      <c r="K49" s="129">
        <f t="shared" si="6"/>
        <v>-2798.95</v>
      </c>
      <c r="L49" s="129"/>
      <c r="M49" s="129">
        <f t="shared" si="7"/>
        <v>-6510.35</v>
      </c>
      <c r="N49" s="121"/>
    </row>
    <row r="50" spans="1:14" x14ac:dyDescent="0.25">
      <c r="A50" s="10">
        <v>3072182</v>
      </c>
      <c r="B50" s="9" t="s">
        <v>196</v>
      </c>
      <c r="C50" s="83">
        <v>625</v>
      </c>
      <c r="D50" s="83">
        <v>0</v>
      </c>
      <c r="E50" s="130">
        <f t="shared" si="1"/>
        <v>10568.75</v>
      </c>
      <c r="F50" s="129">
        <f t="shared" si="2"/>
        <v>-2437.5</v>
      </c>
      <c r="G50" s="129">
        <f t="shared" si="3"/>
        <v>-1093.75</v>
      </c>
      <c r="H50" s="129">
        <f t="shared" si="4"/>
        <v>-2493.75</v>
      </c>
      <c r="I50" s="129"/>
      <c r="J50" s="129">
        <f t="shared" si="5"/>
        <v>0</v>
      </c>
      <c r="K50" s="129">
        <f t="shared" si="6"/>
        <v>-4543.75</v>
      </c>
      <c r="L50" s="129"/>
      <c r="M50" s="129">
        <f t="shared" si="7"/>
        <v>-10568.75</v>
      </c>
      <c r="N50" s="121"/>
    </row>
    <row r="51" spans="1:14" x14ac:dyDescent="0.25">
      <c r="A51" s="10">
        <v>3072183</v>
      </c>
      <c r="B51" s="9" t="s">
        <v>197</v>
      </c>
      <c r="C51" s="83">
        <v>410</v>
      </c>
      <c r="D51" s="83">
        <v>0</v>
      </c>
      <c r="E51" s="130">
        <f t="shared" si="1"/>
        <v>6933.1</v>
      </c>
      <c r="F51" s="129">
        <f t="shared" si="2"/>
        <v>-1599</v>
      </c>
      <c r="G51" s="129">
        <f t="shared" si="3"/>
        <v>-717.5</v>
      </c>
      <c r="H51" s="129">
        <f t="shared" si="4"/>
        <v>-1635.9</v>
      </c>
      <c r="I51" s="129"/>
      <c r="J51" s="129">
        <f t="shared" si="5"/>
        <v>0</v>
      </c>
      <c r="K51" s="129">
        <f t="shared" si="6"/>
        <v>-2980.7</v>
      </c>
      <c r="L51" s="129"/>
      <c r="M51" s="129">
        <f t="shared" si="7"/>
        <v>-6933.1</v>
      </c>
      <c r="N51" s="121"/>
    </row>
    <row r="52" spans="1:14" x14ac:dyDescent="0.25">
      <c r="A52" s="10">
        <v>3072186</v>
      </c>
      <c r="B52" s="9" t="s">
        <v>198</v>
      </c>
      <c r="C52" s="83">
        <v>416</v>
      </c>
      <c r="D52" s="83">
        <v>0</v>
      </c>
      <c r="E52" s="130">
        <f t="shared" si="1"/>
        <v>7034.56</v>
      </c>
      <c r="F52" s="129">
        <f t="shared" si="2"/>
        <v>-1622.3999999999999</v>
      </c>
      <c r="G52" s="129">
        <f t="shared" si="3"/>
        <v>-728</v>
      </c>
      <c r="H52" s="129">
        <f t="shared" si="4"/>
        <v>-1659.8400000000001</v>
      </c>
      <c r="I52" s="129"/>
      <c r="J52" s="129">
        <f t="shared" si="5"/>
        <v>0</v>
      </c>
      <c r="K52" s="129">
        <f t="shared" si="6"/>
        <v>-3024.3199999999997</v>
      </c>
      <c r="L52" s="129"/>
      <c r="M52" s="129">
        <f t="shared" si="7"/>
        <v>-7034.5599999999995</v>
      </c>
      <c r="N52" s="121"/>
    </row>
    <row r="53" spans="1:14" x14ac:dyDescent="0.25">
      <c r="A53" s="10">
        <v>3072187</v>
      </c>
      <c r="B53" s="9" t="s">
        <v>199</v>
      </c>
      <c r="C53" s="83">
        <v>710</v>
      </c>
      <c r="D53" s="83">
        <v>0</v>
      </c>
      <c r="E53" s="130">
        <f t="shared" si="1"/>
        <v>12006.1</v>
      </c>
      <c r="F53" s="129">
        <f t="shared" si="2"/>
        <v>-2769</v>
      </c>
      <c r="G53" s="129">
        <f t="shared" si="3"/>
        <v>-1242.5</v>
      </c>
      <c r="H53" s="129">
        <f t="shared" si="4"/>
        <v>-2832.9</v>
      </c>
      <c r="I53" s="129"/>
      <c r="J53" s="129">
        <f t="shared" si="5"/>
        <v>0</v>
      </c>
      <c r="K53" s="129">
        <f t="shared" si="6"/>
        <v>-5161.7</v>
      </c>
      <c r="L53" s="129"/>
      <c r="M53" s="129">
        <f t="shared" si="7"/>
        <v>-12006.099999999999</v>
      </c>
      <c r="N53" s="121"/>
    </row>
    <row r="54" spans="1:14" x14ac:dyDescent="0.25">
      <c r="A54" s="10">
        <v>3073500</v>
      </c>
      <c r="B54" s="9" t="s">
        <v>200</v>
      </c>
      <c r="C54" s="83">
        <v>383</v>
      </c>
      <c r="D54" s="83">
        <v>0</v>
      </c>
      <c r="E54" s="130">
        <f t="shared" si="1"/>
        <v>6476.53</v>
      </c>
      <c r="F54" s="129">
        <f t="shared" si="2"/>
        <v>-1493.7</v>
      </c>
      <c r="G54" s="129">
        <f t="shared" si="3"/>
        <v>-670.25</v>
      </c>
      <c r="H54" s="129">
        <f t="shared" si="4"/>
        <v>-1528.17</v>
      </c>
      <c r="I54" s="129"/>
      <c r="J54" s="129">
        <f t="shared" si="5"/>
        <v>0</v>
      </c>
      <c r="K54" s="129">
        <f t="shared" si="6"/>
        <v>-2784.41</v>
      </c>
      <c r="L54" s="129"/>
      <c r="M54" s="129">
        <f t="shared" si="7"/>
        <v>-6476.53</v>
      </c>
      <c r="N54" s="121"/>
    </row>
    <row r="55" spans="1:14" x14ac:dyDescent="0.25">
      <c r="A55" s="10">
        <v>3073503</v>
      </c>
      <c r="B55" s="9" t="s">
        <v>201</v>
      </c>
      <c r="C55" s="83">
        <v>412</v>
      </c>
      <c r="D55" s="83">
        <v>0</v>
      </c>
      <c r="E55" s="130">
        <f t="shared" si="1"/>
        <v>6966.92</v>
      </c>
      <c r="F55" s="129">
        <f t="shared" si="2"/>
        <v>-1606.8</v>
      </c>
      <c r="G55" s="129">
        <f t="shared" si="3"/>
        <v>-721</v>
      </c>
      <c r="H55" s="129">
        <f t="shared" si="4"/>
        <v>-1643.88</v>
      </c>
      <c r="I55" s="129"/>
      <c r="J55" s="129">
        <f t="shared" si="5"/>
        <v>0</v>
      </c>
      <c r="K55" s="129">
        <f t="shared" si="6"/>
        <v>-2995.24</v>
      </c>
      <c r="L55" s="129"/>
      <c r="M55" s="129">
        <f t="shared" si="7"/>
        <v>-6966.92</v>
      </c>
      <c r="N55" s="121"/>
    </row>
    <row r="56" spans="1:14" x14ac:dyDescent="0.25">
      <c r="A56" s="10">
        <v>3073504</v>
      </c>
      <c r="B56" s="9" t="s">
        <v>202</v>
      </c>
      <c r="C56" s="83">
        <v>363</v>
      </c>
      <c r="D56" s="83">
        <v>0</v>
      </c>
      <c r="E56" s="130">
        <f t="shared" si="1"/>
        <v>6138.33</v>
      </c>
      <c r="F56" s="129">
        <f t="shared" si="2"/>
        <v>-1415.7</v>
      </c>
      <c r="G56" s="129">
        <f t="shared" si="3"/>
        <v>-635.25</v>
      </c>
      <c r="H56" s="129">
        <f t="shared" si="4"/>
        <v>-1448.3700000000001</v>
      </c>
      <c r="I56" s="129"/>
      <c r="J56" s="129">
        <f t="shared" si="5"/>
        <v>0</v>
      </c>
      <c r="K56" s="129">
        <f t="shared" si="6"/>
        <v>-2639.0099999999998</v>
      </c>
      <c r="L56" s="129"/>
      <c r="M56" s="129">
        <f t="shared" si="7"/>
        <v>-6138.33</v>
      </c>
      <c r="N56" s="121"/>
    </row>
    <row r="57" spans="1:14" x14ac:dyDescent="0.25">
      <c r="A57" s="10">
        <v>3073505</v>
      </c>
      <c r="B57" s="9" t="s">
        <v>203</v>
      </c>
      <c r="C57" s="83">
        <v>210</v>
      </c>
      <c r="D57" s="83">
        <v>0</v>
      </c>
      <c r="E57" s="130">
        <f t="shared" si="1"/>
        <v>3551.1</v>
      </c>
      <c r="F57" s="129">
        <f t="shared" si="2"/>
        <v>-819</v>
      </c>
      <c r="G57" s="129">
        <f t="shared" si="3"/>
        <v>-367.5</v>
      </c>
      <c r="H57" s="129">
        <f t="shared" si="4"/>
        <v>-837.90000000000009</v>
      </c>
      <c r="I57" s="129"/>
      <c r="J57" s="129">
        <f t="shared" si="5"/>
        <v>0</v>
      </c>
      <c r="K57" s="129">
        <f t="shared" si="6"/>
        <v>-1526.6999999999998</v>
      </c>
      <c r="L57" s="129"/>
      <c r="M57" s="129">
        <f t="shared" si="7"/>
        <v>-3551.1</v>
      </c>
      <c r="N57" s="121"/>
    </row>
    <row r="58" spans="1:14" x14ac:dyDescent="0.25">
      <c r="A58" s="10">
        <v>3073506</v>
      </c>
      <c r="B58" s="9" t="s">
        <v>204</v>
      </c>
      <c r="C58" s="83">
        <v>424</v>
      </c>
      <c r="D58" s="83">
        <v>0</v>
      </c>
      <c r="E58" s="130">
        <f t="shared" si="1"/>
        <v>7169.84</v>
      </c>
      <c r="F58" s="129">
        <f t="shared" si="2"/>
        <v>-1653.6</v>
      </c>
      <c r="G58" s="129">
        <f t="shared" si="3"/>
        <v>-742</v>
      </c>
      <c r="H58" s="129">
        <f t="shared" si="4"/>
        <v>-1691.76</v>
      </c>
      <c r="I58" s="129"/>
      <c r="J58" s="129">
        <f t="shared" si="5"/>
        <v>0</v>
      </c>
      <c r="K58" s="129">
        <f t="shared" si="6"/>
        <v>-3082.48</v>
      </c>
      <c r="L58" s="129"/>
      <c r="M58" s="129">
        <f t="shared" si="7"/>
        <v>-7169.84</v>
      </c>
      <c r="N58" s="121"/>
    </row>
    <row r="59" spans="1:14" x14ac:dyDescent="0.25">
      <c r="A59" s="10">
        <v>3073507</v>
      </c>
      <c r="B59" s="9" t="s">
        <v>205</v>
      </c>
      <c r="C59" s="83">
        <v>596</v>
      </c>
      <c r="D59" s="83">
        <v>0</v>
      </c>
      <c r="E59" s="130">
        <f t="shared" si="1"/>
        <v>10078.36</v>
      </c>
      <c r="F59" s="129">
        <f t="shared" si="2"/>
        <v>-2324.4</v>
      </c>
      <c r="G59" s="129">
        <f t="shared" si="3"/>
        <v>-1043</v>
      </c>
      <c r="H59" s="129">
        <f t="shared" si="4"/>
        <v>-2378.04</v>
      </c>
      <c r="I59" s="129"/>
      <c r="J59" s="129">
        <f t="shared" si="5"/>
        <v>0</v>
      </c>
      <c r="K59" s="129">
        <f t="shared" si="6"/>
        <v>-4332.92</v>
      </c>
      <c r="L59" s="129"/>
      <c r="M59" s="129">
        <f t="shared" si="7"/>
        <v>-10078.36</v>
      </c>
      <c r="N59" s="121"/>
    </row>
    <row r="60" spans="1:14" x14ac:dyDescent="0.25">
      <c r="A60" s="10">
        <v>3073508</v>
      </c>
      <c r="B60" s="9" t="s">
        <v>206</v>
      </c>
      <c r="C60" s="83">
        <v>537</v>
      </c>
      <c r="D60" s="83">
        <v>0</v>
      </c>
      <c r="E60" s="130">
        <f t="shared" si="1"/>
        <v>9080.67</v>
      </c>
      <c r="F60" s="129">
        <f t="shared" si="2"/>
        <v>-2094.2999999999997</v>
      </c>
      <c r="G60" s="129">
        <f t="shared" si="3"/>
        <v>-939.75</v>
      </c>
      <c r="H60" s="129">
        <f t="shared" si="4"/>
        <v>-2142.63</v>
      </c>
      <c r="I60" s="129"/>
      <c r="J60" s="129">
        <f t="shared" si="5"/>
        <v>0</v>
      </c>
      <c r="K60" s="129">
        <f t="shared" si="6"/>
        <v>-3903.99</v>
      </c>
      <c r="L60" s="129"/>
      <c r="M60" s="129">
        <f t="shared" si="7"/>
        <v>-9080.67</v>
      </c>
      <c r="N60" s="121"/>
    </row>
    <row r="61" spans="1:14" x14ac:dyDescent="0.25">
      <c r="A61" s="10">
        <v>3073509</v>
      </c>
      <c r="B61" s="9" t="s">
        <v>207</v>
      </c>
      <c r="C61" s="83">
        <v>411</v>
      </c>
      <c r="D61" s="83">
        <v>0</v>
      </c>
      <c r="E61" s="130">
        <f t="shared" si="1"/>
        <v>6950.01</v>
      </c>
      <c r="F61" s="129">
        <f t="shared" si="2"/>
        <v>-1602.8999999999999</v>
      </c>
      <c r="G61" s="129">
        <f t="shared" si="3"/>
        <v>-719.25</v>
      </c>
      <c r="H61" s="129">
        <f t="shared" si="4"/>
        <v>-1639.89</v>
      </c>
      <c r="I61" s="129"/>
      <c r="J61" s="129">
        <f t="shared" si="5"/>
        <v>0</v>
      </c>
      <c r="K61" s="129">
        <f t="shared" si="6"/>
        <v>-2987.97</v>
      </c>
      <c r="L61" s="129"/>
      <c r="M61" s="129">
        <f t="shared" si="7"/>
        <v>-6950.01</v>
      </c>
      <c r="N61" s="121"/>
    </row>
    <row r="62" spans="1:14" x14ac:dyDescent="0.25">
      <c r="A62" s="10">
        <v>3073510</v>
      </c>
      <c r="B62" s="9" t="s">
        <v>208</v>
      </c>
      <c r="C62" s="83">
        <v>417</v>
      </c>
      <c r="D62" s="83">
        <v>0</v>
      </c>
      <c r="E62" s="130">
        <f t="shared" si="1"/>
        <v>7051.47</v>
      </c>
      <c r="F62" s="129">
        <f t="shared" si="2"/>
        <v>-1626.3</v>
      </c>
      <c r="G62" s="129">
        <f t="shared" si="3"/>
        <v>-729.75</v>
      </c>
      <c r="H62" s="129">
        <f t="shared" si="4"/>
        <v>-1663.8300000000002</v>
      </c>
      <c r="I62" s="129"/>
      <c r="J62" s="129">
        <f t="shared" si="5"/>
        <v>0</v>
      </c>
      <c r="K62" s="129">
        <f t="shared" si="6"/>
        <v>-3031.5899999999997</v>
      </c>
      <c r="L62" s="129"/>
      <c r="M62" s="129">
        <f t="shared" si="7"/>
        <v>-7051.4699999999993</v>
      </c>
      <c r="N62" s="121"/>
    </row>
    <row r="63" spans="1:14" x14ac:dyDescent="0.25">
      <c r="A63" s="10">
        <v>3073511</v>
      </c>
      <c r="B63" s="9" t="s">
        <v>209</v>
      </c>
      <c r="C63" s="83">
        <v>207</v>
      </c>
      <c r="D63" s="83">
        <v>0</v>
      </c>
      <c r="E63" s="130">
        <f t="shared" si="1"/>
        <v>3500.37</v>
      </c>
      <c r="F63" s="129">
        <f t="shared" si="2"/>
        <v>-807.3</v>
      </c>
      <c r="G63" s="129">
        <f t="shared" si="3"/>
        <v>-362.25</v>
      </c>
      <c r="H63" s="129">
        <f t="shared" si="4"/>
        <v>-825.93000000000006</v>
      </c>
      <c r="I63" s="129"/>
      <c r="J63" s="129">
        <f t="shared" si="5"/>
        <v>0</v>
      </c>
      <c r="K63" s="129">
        <f t="shared" si="6"/>
        <v>-1504.8899999999999</v>
      </c>
      <c r="L63" s="129"/>
      <c r="M63" s="129">
        <f t="shared" si="7"/>
        <v>-3500.37</v>
      </c>
      <c r="N63" s="121"/>
    </row>
    <row r="64" spans="1:14" x14ac:dyDescent="0.25">
      <c r="A64" s="10">
        <v>3073512</v>
      </c>
      <c r="B64" s="9" t="s">
        <v>210</v>
      </c>
      <c r="C64" s="83">
        <v>388</v>
      </c>
      <c r="D64" s="83">
        <v>0</v>
      </c>
      <c r="E64" s="130">
        <f t="shared" si="1"/>
        <v>6561.08</v>
      </c>
      <c r="F64" s="129">
        <f t="shared" si="2"/>
        <v>-1513.2</v>
      </c>
      <c r="G64" s="129">
        <f t="shared" si="3"/>
        <v>-679</v>
      </c>
      <c r="H64" s="129">
        <f t="shared" si="4"/>
        <v>-1548.1200000000001</v>
      </c>
      <c r="I64" s="129"/>
      <c r="J64" s="129">
        <f t="shared" si="5"/>
        <v>0</v>
      </c>
      <c r="K64" s="129">
        <f t="shared" si="6"/>
        <v>-2820.7599999999998</v>
      </c>
      <c r="L64" s="129"/>
      <c r="M64" s="129">
        <f t="shared" si="7"/>
        <v>-6561.08</v>
      </c>
      <c r="N64" s="121"/>
    </row>
    <row r="65" spans="1:14" x14ac:dyDescent="0.25">
      <c r="A65" s="10">
        <v>3073513</v>
      </c>
      <c r="B65" s="9" t="s">
        <v>211</v>
      </c>
      <c r="C65" s="170">
        <v>840</v>
      </c>
      <c r="D65" s="170">
        <v>0</v>
      </c>
      <c r="E65" s="130">
        <f t="shared" si="1"/>
        <v>14204.4</v>
      </c>
      <c r="F65" s="129">
        <f t="shared" si="2"/>
        <v>-3276</v>
      </c>
      <c r="G65" s="129">
        <f t="shared" si="3"/>
        <v>-1470</v>
      </c>
      <c r="H65" s="129">
        <f t="shared" si="4"/>
        <v>-3351.6000000000004</v>
      </c>
      <c r="I65" s="129"/>
      <c r="J65" s="129">
        <f t="shared" si="5"/>
        <v>0</v>
      </c>
      <c r="K65" s="129">
        <f t="shared" si="6"/>
        <v>-6106.7999999999993</v>
      </c>
      <c r="L65" s="129"/>
      <c r="M65" s="129">
        <f t="shared" si="7"/>
        <v>-14204.4</v>
      </c>
      <c r="N65" s="121"/>
    </row>
    <row r="66" spans="1:14" x14ac:dyDescent="0.25">
      <c r="A66" s="10">
        <v>3075201</v>
      </c>
      <c r="B66" s="9" t="s">
        <v>212</v>
      </c>
      <c r="C66" s="170">
        <v>169</v>
      </c>
      <c r="D66" s="170">
        <v>0</v>
      </c>
      <c r="E66" s="130">
        <f t="shared" si="1"/>
        <v>2857.79</v>
      </c>
      <c r="F66" s="129">
        <f t="shared" si="2"/>
        <v>-659.1</v>
      </c>
      <c r="G66" s="129">
        <f t="shared" si="3"/>
        <v>-295.75</v>
      </c>
      <c r="H66" s="129">
        <f t="shared" si="4"/>
        <v>-674.31000000000006</v>
      </c>
      <c r="I66" s="129"/>
      <c r="J66" s="129">
        <f t="shared" si="5"/>
        <v>0</v>
      </c>
      <c r="K66" s="129">
        <f t="shared" si="6"/>
        <v>-1228.6299999999999</v>
      </c>
      <c r="L66" s="129"/>
      <c r="M66" s="129">
        <f t="shared" si="7"/>
        <v>-2857.79</v>
      </c>
      <c r="N66" s="121"/>
    </row>
    <row r="67" spans="1:14" x14ac:dyDescent="0.25">
      <c r="A67" s="10">
        <v>3074020</v>
      </c>
      <c r="B67" s="9" t="s">
        <v>213</v>
      </c>
      <c r="C67" s="170">
        <v>0</v>
      </c>
      <c r="D67" s="170">
        <v>1213</v>
      </c>
      <c r="E67" s="130">
        <f>8.45*D67</f>
        <v>10249.849999999999</v>
      </c>
      <c r="F67" s="129">
        <f>+D67*$F$6</f>
        <v>-4730.7</v>
      </c>
      <c r="G67" s="129">
        <f>+D67*$G$6</f>
        <v>-2122.75</v>
      </c>
      <c r="H67" s="129">
        <v>0</v>
      </c>
      <c r="I67" s="129">
        <f>+D67*$I$6</f>
        <v>-3396.3999999999996</v>
      </c>
      <c r="J67" s="129">
        <f>+D67*$J$6</f>
        <v>0</v>
      </c>
      <c r="K67" s="129"/>
      <c r="L67" s="129">
        <f t="shared" ref="L67:L73" si="8">+D67*$L$6</f>
        <v>0</v>
      </c>
      <c r="M67" s="129">
        <f t="shared" si="7"/>
        <v>-10249.849999999999</v>
      </c>
      <c r="N67" s="121"/>
    </row>
    <row r="68" spans="1:14" x14ac:dyDescent="0.25">
      <c r="A68" s="10">
        <v>3074036</v>
      </c>
      <c r="B68" s="9" t="s">
        <v>214</v>
      </c>
      <c r="C68" s="170">
        <v>0</v>
      </c>
      <c r="D68" s="170">
        <v>1217</v>
      </c>
      <c r="E68" s="130">
        <f t="shared" ref="E68:E73" si="9">8.45*D68</f>
        <v>10283.65</v>
      </c>
      <c r="F68" s="129">
        <f t="shared" ref="F68:F72" si="10">+D68*$F$6</f>
        <v>-4746.3</v>
      </c>
      <c r="G68" s="129">
        <f t="shared" ref="G68:G73" si="11">+D68*$G$6</f>
        <v>-2129.75</v>
      </c>
      <c r="H68" s="129">
        <v>0</v>
      </c>
      <c r="I68" s="129">
        <f t="shared" ref="I68:I73" si="12">+D68*$I$6</f>
        <v>-3407.6</v>
      </c>
      <c r="J68" s="129">
        <f t="shared" ref="J68:J73" si="13">+D68*$J$6</f>
        <v>0</v>
      </c>
      <c r="K68" s="129"/>
      <c r="L68" s="129">
        <f t="shared" si="8"/>
        <v>0</v>
      </c>
      <c r="M68" s="129">
        <f t="shared" si="7"/>
        <v>-10283.65</v>
      </c>
      <c r="N68" s="121"/>
    </row>
    <row r="69" spans="1:14" x14ac:dyDescent="0.25">
      <c r="A69" s="10">
        <v>3074603</v>
      </c>
      <c r="B69" s="9" t="s">
        <v>215</v>
      </c>
      <c r="C69" s="170">
        <v>0</v>
      </c>
      <c r="D69" s="170">
        <v>1518</v>
      </c>
      <c r="E69" s="130">
        <f t="shared" si="9"/>
        <v>12827.099999999999</v>
      </c>
      <c r="F69" s="129">
        <f t="shared" si="10"/>
        <v>-5920.2</v>
      </c>
      <c r="G69" s="129">
        <f t="shared" si="11"/>
        <v>-2656.5</v>
      </c>
      <c r="H69" s="129">
        <v>0</v>
      </c>
      <c r="I69" s="129">
        <f t="shared" si="12"/>
        <v>-4250.3999999999996</v>
      </c>
      <c r="J69" s="129">
        <f t="shared" si="13"/>
        <v>0</v>
      </c>
      <c r="K69" s="129"/>
      <c r="L69" s="129">
        <f t="shared" si="8"/>
        <v>0</v>
      </c>
      <c r="M69" s="129">
        <f t="shared" si="7"/>
        <v>-12827.1</v>
      </c>
      <c r="N69" s="121"/>
    </row>
    <row r="70" spans="1:14" x14ac:dyDescent="0.25">
      <c r="A70" s="10">
        <v>3075400</v>
      </c>
      <c r="B70" s="9" t="s">
        <v>216</v>
      </c>
      <c r="C70" s="170">
        <v>0</v>
      </c>
      <c r="D70" s="170">
        <v>1328</v>
      </c>
      <c r="E70" s="130">
        <f t="shared" si="9"/>
        <v>11221.599999999999</v>
      </c>
      <c r="F70" s="129">
        <f t="shared" si="10"/>
        <v>-5179.2</v>
      </c>
      <c r="G70" s="129">
        <f t="shared" si="11"/>
        <v>-2324</v>
      </c>
      <c r="H70" s="129">
        <v>0</v>
      </c>
      <c r="I70" s="129">
        <f t="shared" si="12"/>
        <v>-3718.3999999999996</v>
      </c>
      <c r="J70" s="129">
        <f t="shared" si="13"/>
        <v>0</v>
      </c>
      <c r="K70" s="129"/>
      <c r="L70" s="129">
        <f t="shared" si="8"/>
        <v>0</v>
      </c>
      <c r="M70" s="129">
        <f t="shared" si="7"/>
        <v>-11221.599999999999</v>
      </c>
      <c r="N70" s="121"/>
    </row>
    <row r="71" spans="1:14" x14ac:dyDescent="0.25">
      <c r="A71" s="10">
        <v>3075401</v>
      </c>
      <c r="B71" s="9" t="s">
        <v>217</v>
      </c>
      <c r="C71" s="170">
        <v>0</v>
      </c>
      <c r="D71" s="170">
        <v>1392</v>
      </c>
      <c r="E71" s="130">
        <f t="shared" si="9"/>
        <v>11762.4</v>
      </c>
      <c r="F71" s="129">
        <f t="shared" si="10"/>
        <v>-5428.8</v>
      </c>
      <c r="G71" s="129">
        <f t="shared" si="11"/>
        <v>-2436</v>
      </c>
      <c r="H71" s="129">
        <v>0</v>
      </c>
      <c r="I71" s="129">
        <f t="shared" si="12"/>
        <v>-3897.6</v>
      </c>
      <c r="J71" s="129">
        <f t="shared" si="13"/>
        <v>0</v>
      </c>
      <c r="K71" s="129"/>
      <c r="L71" s="129">
        <f t="shared" si="8"/>
        <v>0</v>
      </c>
      <c r="M71" s="129">
        <f t="shared" si="7"/>
        <v>-11762.4</v>
      </c>
      <c r="N71" s="121"/>
    </row>
    <row r="72" spans="1:14" x14ac:dyDescent="0.25">
      <c r="A72" s="10">
        <v>3075402</v>
      </c>
      <c r="B72" s="9" t="s">
        <v>218</v>
      </c>
      <c r="C72" s="170">
        <v>0</v>
      </c>
      <c r="D72" s="170">
        <v>1060</v>
      </c>
      <c r="E72" s="130">
        <f t="shared" si="9"/>
        <v>8957</v>
      </c>
      <c r="F72" s="129">
        <f t="shared" si="10"/>
        <v>-4134</v>
      </c>
      <c r="G72" s="129">
        <f t="shared" si="11"/>
        <v>-1855</v>
      </c>
      <c r="H72" s="129">
        <v>0</v>
      </c>
      <c r="I72" s="129">
        <f t="shared" si="12"/>
        <v>-2968</v>
      </c>
      <c r="J72" s="129">
        <f t="shared" si="13"/>
        <v>0</v>
      </c>
      <c r="K72" s="129"/>
      <c r="L72" s="129">
        <f t="shared" si="8"/>
        <v>0</v>
      </c>
      <c r="M72" s="129">
        <f>SUM(F72:L72)</f>
        <v>-8957</v>
      </c>
      <c r="N72" s="121"/>
    </row>
    <row r="73" spans="1:14" x14ac:dyDescent="0.25">
      <c r="A73" s="10">
        <v>3075404</v>
      </c>
      <c r="B73" s="9" t="s">
        <v>219</v>
      </c>
      <c r="C73" s="170">
        <v>0</v>
      </c>
      <c r="D73" s="170">
        <v>632</v>
      </c>
      <c r="E73" s="130">
        <f t="shared" si="9"/>
        <v>5340.4</v>
      </c>
      <c r="F73" s="129">
        <f>+D73*$F$6</f>
        <v>-2464.7999999999997</v>
      </c>
      <c r="G73" s="129">
        <f t="shared" si="11"/>
        <v>-1106</v>
      </c>
      <c r="H73" s="129">
        <v>0</v>
      </c>
      <c r="I73" s="129">
        <f t="shared" si="12"/>
        <v>-1769.6</v>
      </c>
      <c r="J73" s="129">
        <f t="shared" si="13"/>
        <v>0</v>
      </c>
      <c r="K73" s="129"/>
      <c r="L73" s="129">
        <f t="shared" si="8"/>
        <v>0</v>
      </c>
      <c r="M73" s="129">
        <f>SUM(F73:L73)</f>
        <v>-5340.4</v>
      </c>
      <c r="N73" s="121"/>
    </row>
    <row r="74" spans="1:14" x14ac:dyDescent="0.25">
      <c r="A74" s="10">
        <v>3072001</v>
      </c>
      <c r="B74" s="9" t="s">
        <v>236</v>
      </c>
      <c r="C74" s="170">
        <v>418</v>
      </c>
      <c r="D74" s="170">
        <v>0</v>
      </c>
      <c r="E74" s="130">
        <f>0</f>
        <v>0</v>
      </c>
      <c r="F74" s="129">
        <v>0</v>
      </c>
      <c r="G74" s="129">
        <v>0</v>
      </c>
      <c r="H74" s="129">
        <v>0</v>
      </c>
      <c r="I74" s="129">
        <v>0</v>
      </c>
      <c r="J74" s="129">
        <v>0</v>
      </c>
      <c r="K74" s="129">
        <v>0</v>
      </c>
      <c r="L74" s="129">
        <v>0</v>
      </c>
      <c r="M74" s="129">
        <v>0</v>
      </c>
    </row>
    <row r="75" spans="1:14" x14ac:dyDescent="0.25">
      <c r="A75" s="10">
        <v>3072003</v>
      </c>
      <c r="B75" s="9" t="s">
        <v>237</v>
      </c>
      <c r="C75" s="170">
        <v>185</v>
      </c>
      <c r="D75" s="170">
        <v>0</v>
      </c>
      <c r="E75" s="130">
        <f>0</f>
        <v>0</v>
      </c>
      <c r="F75" s="129">
        <v>0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129">
        <v>0</v>
      </c>
    </row>
    <row r="76" spans="1:14" x14ac:dyDescent="0.25">
      <c r="A76" s="10">
        <v>3072004</v>
      </c>
      <c r="B76" s="9" t="s">
        <v>8</v>
      </c>
      <c r="C76" s="170">
        <v>388</v>
      </c>
      <c r="D76" s="170">
        <v>0</v>
      </c>
      <c r="E76" s="130">
        <f>0</f>
        <v>0</v>
      </c>
      <c r="F76" s="129">
        <v>0</v>
      </c>
      <c r="G76" s="129">
        <v>0</v>
      </c>
      <c r="H76" s="129">
        <v>0</v>
      </c>
      <c r="I76" s="129">
        <v>0</v>
      </c>
      <c r="J76" s="129">
        <v>0</v>
      </c>
      <c r="K76" s="129">
        <v>0</v>
      </c>
      <c r="L76" s="129">
        <v>0</v>
      </c>
      <c r="M76" s="129">
        <v>0</v>
      </c>
    </row>
    <row r="77" spans="1:14" x14ac:dyDescent="0.25">
      <c r="A77" s="10">
        <v>3072010</v>
      </c>
      <c r="B77" s="9" t="s">
        <v>97</v>
      </c>
      <c r="C77" s="170">
        <v>179</v>
      </c>
      <c r="D77" s="170">
        <v>0</v>
      </c>
      <c r="E77" s="130">
        <f>0</f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129">
        <v>0</v>
      </c>
    </row>
    <row r="78" spans="1:14" x14ac:dyDescent="0.25">
      <c r="A78" s="10">
        <v>3072011</v>
      </c>
      <c r="B78" s="9" t="s">
        <v>238</v>
      </c>
      <c r="C78" s="170">
        <v>385</v>
      </c>
      <c r="D78" s="170">
        <v>0</v>
      </c>
      <c r="E78" s="130">
        <f>0</f>
        <v>0</v>
      </c>
      <c r="F78" s="129">
        <v>0</v>
      </c>
      <c r="G78" s="129">
        <v>0</v>
      </c>
      <c r="H78" s="129">
        <v>0</v>
      </c>
      <c r="I78" s="129">
        <v>0</v>
      </c>
      <c r="J78" s="129">
        <v>0</v>
      </c>
      <c r="K78" s="129">
        <v>0</v>
      </c>
      <c r="L78" s="129">
        <v>0</v>
      </c>
      <c r="M78" s="129">
        <v>0</v>
      </c>
    </row>
    <row r="79" spans="1:14" x14ac:dyDescent="0.25">
      <c r="A79" s="10">
        <v>3072012</v>
      </c>
      <c r="B79" s="9" t="s">
        <v>239</v>
      </c>
      <c r="C79" s="170">
        <v>215</v>
      </c>
      <c r="D79" s="170">
        <v>0</v>
      </c>
      <c r="E79" s="130">
        <f>0</f>
        <v>0</v>
      </c>
      <c r="F79" s="129">
        <v>0</v>
      </c>
      <c r="G79" s="129">
        <v>0</v>
      </c>
      <c r="H79" s="129">
        <v>0</v>
      </c>
      <c r="I79" s="129">
        <v>0</v>
      </c>
      <c r="J79" s="129">
        <v>0</v>
      </c>
      <c r="K79" s="129">
        <v>0</v>
      </c>
      <c r="L79" s="129">
        <v>0</v>
      </c>
      <c r="M79" s="129">
        <v>0</v>
      </c>
    </row>
    <row r="80" spans="1:14" x14ac:dyDescent="0.25">
      <c r="A80" s="10">
        <v>3072185</v>
      </c>
      <c r="B80" s="9" t="s">
        <v>240</v>
      </c>
      <c r="C80" s="170">
        <v>396</v>
      </c>
      <c r="D80" s="170">
        <v>0</v>
      </c>
      <c r="E80" s="130">
        <f>0</f>
        <v>0</v>
      </c>
      <c r="F80" s="129">
        <v>0</v>
      </c>
      <c r="G80" s="129">
        <v>0</v>
      </c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29">
        <v>0</v>
      </c>
    </row>
    <row r="81" spans="1:13" x14ac:dyDescent="0.25">
      <c r="A81" s="10">
        <v>3075200</v>
      </c>
      <c r="B81" s="9" t="s">
        <v>241</v>
      </c>
      <c r="C81" s="170">
        <v>260</v>
      </c>
      <c r="D81" s="170">
        <v>0</v>
      </c>
      <c r="E81" s="130">
        <f>0</f>
        <v>0</v>
      </c>
      <c r="F81" s="129">
        <v>0</v>
      </c>
      <c r="G81" s="129">
        <v>0</v>
      </c>
      <c r="H81" s="129">
        <v>0</v>
      </c>
      <c r="I81" s="129">
        <v>0</v>
      </c>
      <c r="J81" s="129">
        <v>0</v>
      </c>
      <c r="K81" s="129">
        <v>0</v>
      </c>
      <c r="L81" s="129">
        <v>0</v>
      </c>
      <c r="M81" s="129">
        <v>0</v>
      </c>
    </row>
    <row r="82" spans="1:13" x14ac:dyDescent="0.25">
      <c r="A82" s="10">
        <v>3074000</v>
      </c>
      <c r="B82" s="9" t="s">
        <v>242</v>
      </c>
      <c r="C82" s="170">
        <v>0</v>
      </c>
      <c r="D82" s="170">
        <v>1018</v>
      </c>
      <c r="E82" s="130">
        <f>0</f>
        <v>0</v>
      </c>
      <c r="F82" s="129">
        <v>0</v>
      </c>
      <c r="G82" s="129">
        <v>0</v>
      </c>
      <c r="H82" s="129">
        <v>0</v>
      </c>
      <c r="I82" s="129">
        <v>0</v>
      </c>
      <c r="J82" s="129">
        <v>0</v>
      </c>
      <c r="K82" s="129">
        <v>0</v>
      </c>
      <c r="L82" s="129">
        <v>0</v>
      </c>
      <c r="M82" s="129">
        <v>0</v>
      </c>
    </row>
    <row r="83" spans="1:13" x14ac:dyDescent="0.25">
      <c r="A83" s="10">
        <v>3074001</v>
      </c>
      <c r="B83" s="9" t="s">
        <v>243</v>
      </c>
      <c r="C83" s="170">
        <v>0</v>
      </c>
      <c r="D83" s="170">
        <v>642</v>
      </c>
      <c r="E83" s="130">
        <f>0</f>
        <v>0</v>
      </c>
      <c r="F83" s="129">
        <v>0</v>
      </c>
      <c r="G83" s="129">
        <v>0</v>
      </c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129">
        <v>0</v>
      </c>
    </row>
    <row r="84" spans="1:13" x14ac:dyDescent="0.25">
      <c r="A84" s="10">
        <v>3074002</v>
      </c>
      <c r="B84" s="9" t="s">
        <v>244</v>
      </c>
      <c r="C84" s="170">
        <v>0</v>
      </c>
      <c r="D84" s="170">
        <v>578</v>
      </c>
      <c r="E84" s="130">
        <f>0</f>
        <v>0</v>
      </c>
      <c r="F84" s="129">
        <v>0</v>
      </c>
      <c r="G84" s="129">
        <v>0</v>
      </c>
      <c r="H84" s="129">
        <v>0</v>
      </c>
      <c r="I84" s="129">
        <v>0</v>
      </c>
      <c r="J84" s="129">
        <v>0</v>
      </c>
      <c r="K84" s="129">
        <v>0</v>
      </c>
      <c r="L84" s="129">
        <v>0</v>
      </c>
      <c r="M84" s="129">
        <v>0</v>
      </c>
    </row>
    <row r="85" spans="1:13" x14ac:dyDescent="0.25">
      <c r="A85" s="10">
        <v>3074007</v>
      </c>
      <c r="B85" s="9" t="s">
        <v>123</v>
      </c>
      <c r="C85" s="170">
        <v>0</v>
      </c>
      <c r="D85" s="170">
        <v>870</v>
      </c>
      <c r="E85" s="130">
        <f>0</f>
        <v>0</v>
      </c>
      <c r="F85" s="129">
        <v>0</v>
      </c>
      <c r="G85" s="129">
        <v>0</v>
      </c>
      <c r="H85" s="129">
        <v>0</v>
      </c>
      <c r="I85" s="129">
        <v>0</v>
      </c>
      <c r="J85" s="129">
        <v>0</v>
      </c>
      <c r="K85" s="129">
        <v>0</v>
      </c>
      <c r="L85" s="129">
        <v>0</v>
      </c>
      <c r="M85" s="129">
        <v>0</v>
      </c>
    </row>
    <row r="86" spans="1:13" x14ac:dyDescent="0.25">
      <c r="A86" s="10">
        <v>3074030</v>
      </c>
      <c r="B86" s="9" t="s">
        <v>245</v>
      </c>
      <c r="C86" s="170">
        <v>0</v>
      </c>
      <c r="D86" s="170">
        <v>1202</v>
      </c>
      <c r="E86" s="130">
        <f>0</f>
        <v>0</v>
      </c>
      <c r="F86" s="129">
        <v>0</v>
      </c>
      <c r="G86" s="129">
        <v>0</v>
      </c>
      <c r="H86" s="129">
        <v>0</v>
      </c>
      <c r="I86" s="129">
        <v>0</v>
      </c>
      <c r="J86" s="129">
        <v>0</v>
      </c>
      <c r="K86" s="129">
        <v>0</v>
      </c>
      <c r="L86" s="129">
        <v>0</v>
      </c>
      <c r="M86" s="129">
        <v>0</v>
      </c>
    </row>
    <row r="87" spans="1:13" x14ac:dyDescent="0.25">
      <c r="A87" s="10">
        <v>3074031</v>
      </c>
      <c r="B87" s="9" t="s">
        <v>246</v>
      </c>
      <c r="C87" s="170">
        <v>0</v>
      </c>
      <c r="D87" s="170">
        <v>1364</v>
      </c>
      <c r="E87" s="130">
        <f>0</f>
        <v>0</v>
      </c>
      <c r="F87" s="129">
        <v>0</v>
      </c>
      <c r="G87" s="129">
        <v>0</v>
      </c>
      <c r="H87" s="129">
        <v>0</v>
      </c>
      <c r="I87" s="129">
        <v>0</v>
      </c>
      <c r="J87" s="129">
        <v>0</v>
      </c>
      <c r="K87" s="129">
        <v>0</v>
      </c>
      <c r="L87" s="129">
        <v>0</v>
      </c>
      <c r="M87" s="129">
        <v>0</v>
      </c>
    </row>
    <row r="88" spans="1:13" x14ac:dyDescent="0.25">
      <c r="A88" s="10">
        <v>3074602</v>
      </c>
      <c r="B88" s="9" t="s">
        <v>247</v>
      </c>
      <c r="C88" s="170">
        <v>0</v>
      </c>
      <c r="D88" s="170">
        <v>983</v>
      </c>
      <c r="E88" s="130">
        <f>0</f>
        <v>0</v>
      </c>
      <c r="F88" s="129">
        <v>0</v>
      </c>
      <c r="G88" s="129">
        <v>0</v>
      </c>
      <c r="H88" s="129">
        <v>0</v>
      </c>
      <c r="I88" s="129">
        <v>0</v>
      </c>
      <c r="J88" s="129">
        <v>0</v>
      </c>
      <c r="K88" s="129">
        <v>0</v>
      </c>
      <c r="L88" s="129">
        <v>0</v>
      </c>
      <c r="M88" s="129">
        <v>0</v>
      </c>
    </row>
    <row r="89" spans="1:13" x14ac:dyDescent="0.25">
      <c r="A89" s="10">
        <v>3075403</v>
      </c>
      <c r="B89" s="9" t="s">
        <v>248</v>
      </c>
      <c r="C89" s="170">
        <v>0</v>
      </c>
      <c r="D89" s="170">
        <v>1181</v>
      </c>
      <c r="E89" s="130">
        <f>0</f>
        <v>0</v>
      </c>
      <c r="F89" s="129">
        <v>0</v>
      </c>
      <c r="G89" s="129">
        <v>0</v>
      </c>
      <c r="H89" s="129">
        <v>0</v>
      </c>
      <c r="I89" s="129">
        <v>0</v>
      </c>
      <c r="J89" s="129">
        <v>0</v>
      </c>
      <c r="K89" s="129">
        <v>0</v>
      </c>
      <c r="L89" s="129">
        <v>0</v>
      </c>
      <c r="M89" s="129">
        <v>0</v>
      </c>
    </row>
    <row r="90" spans="1:13" x14ac:dyDescent="0.25">
      <c r="A90" s="10">
        <v>3076905</v>
      </c>
      <c r="B90" s="9" t="s">
        <v>249</v>
      </c>
      <c r="C90" s="170">
        <v>542</v>
      </c>
      <c r="D90" s="170">
        <v>881</v>
      </c>
      <c r="E90" s="130">
        <f>0</f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0</v>
      </c>
      <c r="K90" s="129">
        <v>0</v>
      </c>
      <c r="L90" s="129">
        <v>0</v>
      </c>
      <c r="M90" s="129">
        <v>0</v>
      </c>
    </row>
    <row r="91" spans="1:13" x14ac:dyDescent="0.25">
      <c r="A91" s="10">
        <v>3078001</v>
      </c>
      <c r="B91" s="9" t="s">
        <v>140</v>
      </c>
      <c r="C91" s="170">
        <v>0</v>
      </c>
      <c r="D91" s="170">
        <v>104.94</v>
      </c>
      <c r="E91" s="130">
        <f>0</f>
        <v>0</v>
      </c>
      <c r="F91" s="129">
        <v>0</v>
      </c>
      <c r="G91" s="129">
        <v>0</v>
      </c>
      <c r="H91" s="129">
        <v>0</v>
      </c>
      <c r="I91" s="129">
        <v>0</v>
      </c>
      <c r="J91" s="129">
        <v>0</v>
      </c>
      <c r="K91" s="129">
        <v>0</v>
      </c>
      <c r="L91" s="129">
        <v>0</v>
      </c>
      <c r="M91" s="129">
        <v>0</v>
      </c>
    </row>
  </sheetData>
  <mergeCells count="3">
    <mergeCell ref="K4:L4"/>
    <mergeCell ref="H4:I4"/>
    <mergeCell ref="B1:E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3199F-942E-4084-B004-F5FA14257E7A}">
  <dimension ref="A1:AC136"/>
  <sheetViews>
    <sheetView topLeftCell="C1" zoomScale="70" zoomScaleNormal="70" workbookViewId="0">
      <pane xSplit="4" ySplit="1" topLeftCell="G2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ColWidth="9" defaultRowHeight="15" x14ac:dyDescent="0.25"/>
  <cols>
    <col min="1" max="2" width="1.7109375" hidden="1" customWidth="1"/>
    <col min="4" max="4" width="38.42578125" bestFit="1" customWidth="1"/>
    <col min="5" max="6" width="14.7109375" customWidth="1"/>
    <col min="7" max="7" width="14.7109375" style="122" customWidth="1"/>
    <col min="8" max="8" width="3.85546875" customWidth="1"/>
    <col min="9" max="9" width="14.7109375" customWidth="1"/>
    <col min="10" max="12" width="14.85546875" customWidth="1"/>
    <col min="13" max="13" width="14" customWidth="1"/>
    <col min="14" max="15" width="14.7109375" customWidth="1"/>
    <col min="16" max="17" width="17.140625" customWidth="1"/>
    <col min="18" max="18" width="14.7109375" customWidth="1"/>
    <col min="19" max="20" width="11.5703125" customWidth="1"/>
    <col min="21" max="21" width="12.85546875" customWidth="1"/>
    <col min="22" max="22" width="12.5703125" customWidth="1"/>
    <col min="23" max="23" width="14.28515625" customWidth="1"/>
    <col min="24" max="25" width="12.85546875" customWidth="1"/>
    <col min="26" max="26" width="16.28515625" style="174" customWidth="1"/>
    <col min="27" max="27" width="12.5703125" style="174" customWidth="1"/>
    <col min="28" max="28" width="3.85546875" customWidth="1"/>
    <col min="29" max="29" width="13.28515625" customWidth="1"/>
    <col min="30" max="30" width="4.140625" customWidth="1"/>
  </cols>
  <sheetData>
    <row r="1" spans="1:29" ht="23.25" x14ac:dyDescent="0.35">
      <c r="A1" s="173"/>
      <c r="D1" s="283" t="s">
        <v>268</v>
      </c>
      <c r="E1" s="284"/>
      <c r="F1" s="284"/>
      <c r="G1" s="284"/>
      <c r="H1" s="34"/>
      <c r="I1" s="35"/>
      <c r="J1" s="35"/>
      <c r="K1" s="35"/>
      <c r="L1" s="35"/>
      <c r="M1" s="35"/>
      <c r="O1" s="36"/>
      <c r="P1" s="36"/>
      <c r="Q1" s="36"/>
      <c r="R1" s="36"/>
      <c r="AB1" s="34"/>
    </row>
    <row r="2" spans="1:29" x14ac:dyDescent="0.25">
      <c r="C2" s="175"/>
      <c r="E2" s="176"/>
      <c r="F2" s="38"/>
      <c r="G2" s="34"/>
      <c r="H2" s="34"/>
      <c r="I2" s="35"/>
      <c r="J2" s="35"/>
      <c r="K2" s="35"/>
      <c r="L2" s="35"/>
      <c r="M2" s="35"/>
      <c r="N2" s="36"/>
      <c r="O2" s="36"/>
      <c r="P2" s="36"/>
      <c r="Q2" s="36"/>
      <c r="R2" s="36"/>
      <c r="AB2" s="34"/>
    </row>
    <row r="3" spans="1:29" x14ac:dyDescent="0.25">
      <c r="C3" s="175"/>
      <c r="D3" s="177"/>
      <c r="E3" s="176"/>
      <c r="F3" s="38"/>
      <c r="G3" s="34"/>
      <c r="H3" s="34"/>
      <c r="I3" s="35"/>
      <c r="J3" s="35"/>
      <c r="K3" s="35"/>
      <c r="L3" s="35"/>
      <c r="M3" s="35"/>
      <c r="N3" s="36"/>
      <c r="O3" s="36"/>
      <c r="P3" s="36"/>
      <c r="Q3" s="36"/>
      <c r="R3" s="36"/>
      <c r="AB3" s="34"/>
    </row>
    <row r="4" spans="1:29" x14ac:dyDescent="0.25">
      <c r="C4" s="175"/>
      <c r="E4" s="176"/>
      <c r="F4" s="38"/>
      <c r="G4" s="34"/>
      <c r="H4" s="34"/>
      <c r="I4" s="35"/>
      <c r="J4" s="35"/>
      <c r="K4" s="35"/>
      <c r="L4" s="35"/>
      <c r="M4" s="35"/>
      <c r="N4" s="36"/>
      <c r="O4" s="36"/>
      <c r="P4" s="36"/>
      <c r="Q4" s="36"/>
      <c r="R4" s="36"/>
      <c r="S4" s="241"/>
      <c r="AB4" s="34"/>
    </row>
    <row r="5" spans="1:29" x14ac:dyDescent="0.25">
      <c r="C5" s="178"/>
      <c r="E5" s="176"/>
      <c r="F5" s="38"/>
      <c r="G5" s="34"/>
      <c r="H5" s="34"/>
      <c r="I5" s="35"/>
      <c r="J5" s="35"/>
      <c r="K5" s="35"/>
      <c r="L5" s="35"/>
      <c r="M5" s="35"/>
      <c r="N5" s="36"/>
      <c r="O5" s="36"/>
      <c r="P5" s="36"/>
      <c r="Q5" s="36"/>
      <c r="R5" s="36"/>
      <c r="AB5" s="34"/>
    </row>
    <row r="6" spans="1:29" x14ac:dyDescent="0.25">
      <c r="C6" s="178"/>
      <c r="E6" s="176"/>
      <c r="F6" s="38"/>
      <c r="G6" s="34"/>
      <c r="H6" s="34"/>
      <c r="I6" s="35"/>
      <c r="J6" s="35"/>
      <c r="K6" s="35"/>
      <c r="L6" s="35"/>
      <c r="M6" s="35"/>
      <c r="N6" s="36"/>
      <c r="O6" s="36"/>
      <c r="P6" s="36"/>
      <c r="Q6" s="36"/>
      <c r="R6" s="36"/>
      <c r="AB6" s="34"/>
    </row>
    <row r="7" spans="1:29" x14ac:dyDescent="0.25">
      <c r="A7" s="175"/>
      <c r="C7" s="178"/>
      <c r="D7" s="175"/>
      <c r="E7" s="176"/>
      <c r="F7" s="38"/>
      <c r="G7" s="34"/>
      <c r="H7" s="34"/>
      <c r="I7" s="35"/>
      <c r="J7" s="35"/>
      <c r="K7" s="35"/>
      <c r="L7" s="35"/>
      <c r="M7" s="35"/>
      <c r="N7" s="36"/>
      <c r="O7" s="36"/>
      <c r="P7" s="36"/>
      <c r="Q7" s="36"/>
      <c r="R7" s="36"/>
      <c r="AB7" s="34"/>
    </row>
    <row r="8" spans="1:29" x14ac:dyDescent="0.25">
      <c r="C8" s="175">
        <v>1</v>
      </c>
      <c r="D8">
        <v>2</v>
      </c>
      <c r="E8">
        <v>3</v>
      </c>
      <c r="F8">
        <v>4</v>
      </c>
      <c r="G8">
        <v>5</v>
      </c>
      <c r="H8">
        <v>6</v>
      </c>
      <c r="I8">
        <v>7</v>
      </c>
      <c r="J8">
        <v>8</v>
      </c>
      <c r="K8">
        <v>9</v>
      </c>
      <c r="L8">
        <v>10</v>
      </c>
      <c r="M8">
        <v>11</v>
      </c>
      <c r="N8">
        <v>12</v>
      </c>
      <c r="O8">
        <v>13</v>
      </c>
      <c r="P8">
        <v>14</v>
      </c>
      <c r="Q8">
        <v>15</v>
      </c>
      <c r="R8">
        <v>16</v>
      </c>
      <c r="S8">
        <v>17</v>
      </c>
      <c r="T8">
        <v>18</v>
      </c>
      <c r="U8">
        <v>19</v>
      </c>
      <c r="V8">
        <v>20</v>
      </c>
      <c r="W8">
        <v>21</v>
      </c>
      <c r="X8">
        <v>22</v>
      </c>
      <c r="Y8">
        <v>23</v>
      </c>
      <c r="Z8">
        <v>24</v>
      </c>
      <c r="AA8">
        <v>25</v>
      </c>
    </row>
    <row r="9" spans="1:29" s="180" customFormat="1" ht="18.75" customHeight="1" x14ac:dyDescent="0.3">
      <c r="A9" s="179" t="s">
        <v>1</v>
      </c>
      <c r="D9" s="179" t="s">
        <v>1</v>
      </c>
      <c r="E9" s="181" t="s">
        <v>2</v>
      </c>
      <c r="F9" s="182" t="s">
        <v>100</v>
      </c>
      <c r="G9" s="34"/>
      <c r="H9" s="34"/>
      <c r="I9" s="182" t="s">
        <v>100</v>
      </c>
      <c r="J9" s="182" t="s">
        <v>100</v>
      </c>
      <c r="K9" s="182" t="s">
        <v>100</v>
      </c>
      <c r="L9" s="182" t="s">
        <v>100</v>
      </c>
      <c r="M9" s="181" t="s">
        <v>2</v>
      </c>
      <c r="N9" s="181" t="s">
        <v>2</v>
      </c>
      <c r="O9" s="183" t="s">
        <v>3</v>
      </c>
      <c r="P9" s="183" t="s">
        <v>3</v>
      </c>
      <c r="Q9" s="183" t="s">
        <v>3</v>
      </c>
      <c r="R9" s="184" t="s">
        <v>101</v>
      </c>
      <c r="S9" s="185" t="s">
        <v>116</v>
      </c>
      <c r="T9" s="185" t="s">
        <v>116</v>
      </c>
      <c r="U9" s="185" t="s">
        <v>116</v>
      </c>
      <c r="V9" s="185" t="s">
        <v>116</v>
      </c>
      <c r="W9" s="183" t="s">
        <v>3</v>
      </c>
      <c r="X9" s="181" t="s">
        <v>2</v>
      </c>
      <c r="Y9" s="181" t="s">
        <v>2</v>
      </c>
      <c r="Z9" s="185" t="s">
        <v>116</v>
      </c>
      <c r="AA9" s="186" t="s">
        <v>103</v>
      </c>
      <c r="AB9" s="34"/>
      <c r="AC9"/>
    </row>
    <row r="10" spans="1:29" ht="15.75" thickBot="1" x14ac:dyDescent="0.3">
      <c r="A10" s="187"/>
      <c r="D10" s="187"/>
      <c r="E10" s="188"/>
      <c r="F10" s="189"/>
      <c r="G10" s="189"/>
      <c r="H10" s="190"/>
      <c r="I10" s="189"/>
      <c r="J10" s="189"/>
      <c r="K10" s="189"/>
      <c r="L10" s="189"/>
      <c r="M10" s="189"/>
      <c r="N10" s="191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3"/>
      <c r="AB10" s="34"/>
    </row>
    <row r="11" spans="1:29" s="180" customFormat="1" ht="18.75" customHeight="1" x14ac:dyDescent="0.3">
      <c r="A11" s="56"/>
      <c r="D11" s="56"/>
      <c r="E11" s="285" t="s">
        <v>269</v>
      </c>
      <c r="F11" s="286"/>
      <c r="G11" s="287"/>
      <c r="H11" s="34"/>
      <c r="I11" s="288" t="s">
        <v>270</v>
      </c>
      <c r="J11" s="289"/>
      <c r="K11" s="290"/>
      <c r="L11" s="290"/>
      <c r="M11" s="290"/>
      <c r="N11" s="290"/>
      <c r="O11" s="290"/>
      <c r="P11" s="290"/>
      <c r="Q11" s="291"/>
      <c r="R11" s="291"/>
      <c r="S11" s="292" t="s">
        <v>271</v>
      </c>
      <c r="T11" s="293"/>
      <c r="U11" s="293"/>
      <c r="V11" s="293"/>
      <c r="W11" s="293"/>
      <c r="X11" s="293"/>
      <c r="Y11" s="293"/>
      <c r="Z11" s="293"/>
      <c r="AA11" s="294"/>
      <c r="AB11" s="34"/>
    </row>
    <row r="12" spans="1:29" s="195" customFormat="1" ht="135" x14ac:dyDescent="0.2">
      <c r="A12" s="194"/>
      <c r="C12" s="196"/>
      <c r="D12" s="196" t="s">
        <v>4</v>
      </c>
      <c r="E12" s="197" t="s">
        <v>272</v>
      </c>
      <c r="F12" s="197" t="s">
        <v>5</v>
      </c>
      <c r="G12" s="197" t="s">
        <v>273</v>
      </c>
      <c r="H12" s="198"/>
      <c r="I12" s="199" t="s">
        <v>274</v>
      </c>
      <c r="J12" s="199" t="s">
        <v>275</v>
      </c>
      <c r="K12" s="199" t="s">
        <v>276</v>
      </c>
      <c r="L12" s="200" t="s">
        <v>142</v>
      </c>
      <c r="M12" s="200" t="s">
        <v>277</v>
      </c>
      <c r="N12" s="201" t="s">
        <v>278</v>
      </c>
      <c r="O12" s="202" t="s">
        <v>279</v>
      </c>
      <c r="P12" s="202" t="s">
        <v>280</v>
      </c>
      <c r="Q12" s="203" t="s">
        <v>221</v>
      </c>
      <c r="R12" s="202" t="s">
        <v>281</v>
      </c>
      <c r="S12" s="199" t="s">
        <v>282</v>
      </c>
      <c r="T12" s="199" t="s">
        <v>283</v>
      </c>
      <c r="U12" s="199" t="s">
        <v>284</v>
      </c>
      <c r="V12" s="199" t="s">
        <v>285</v>
      </c>
      <c r="W12" s="204" t="s">
        <v>286</v>
      </c>
      <c r="X12" s="205" t="s">
        <v>287</v>
      </c>
      <c r="Y12" s="205" t="s">
        <v>288</v>
      </c>
      <c r="Z12" s="199" t="s">
        <v>289</v>
      </c>
      <c r="AA12" s="206" t="s">
        <v>290</v>
      </c>
      <c r="AB12" s="198"/>
      <c r="AC12" s="207" t="s">
        <v>105</v>
      </c>
    </row>
    <row r="13" spans="1:29" x14ac:dyDescent="0.25">
      <c r="A13" s="208" t="s">
        <v>10</v>
      </c>
      <c r="B13" t="s">
        <v>10</v>
      </c>
      <c r="C13" s="218">
        <v>3072000</v>
      </c>
      <c r="D13" s="208" t="s">
        <v>47</v>
      </c>
      <c r="E13" s="211">
        <f>SUMIF([1]SCHBLK!B:B,'[1]All Schools'!C55,[1]SCHBLK!Q:Q)</f>
        <v>1958865.586539391</v>
      </c>
      <c r="F13" s="211">
        <v>0</v>
      </c>
      <c r="G13" s="212">
        <f t="shared" ref="G13:G44" si="0">SUM(E13:F13)</f>
        <v>1958865.586539391</v>
      </c>
      <c r="H13" s="219">
        <v>3072000</v>
      </c>
      <c r="I13" s="214">
        <v>39150.579934875364</v>
      </c>
      <c r="J13" s="214">
        <v>0</v>
      </c>
      <c r="K13" s="215">
        <v>0</v>
      </c>
      <c r="L13" s="215">
        <v>936.7</v>
      </c>
      <c r="M13" s="215">
        <v>128664.6</v>
      </c>
      <c r="N13" s="215"/>
      <c r="O13" s="215">
        <v>0</v>
      </c>
      <c r="P13" s="215">
        <v>0</v>
      </c>
      <c r="Q13" s="215">
        <v>0</v>
      </c>
      <c r="R13" s="216">
        <v>86255</v>
      </c>
      <c r="S13" s="216">
        <v>8262</v>
      </c>
      <c r="T13" s="216">
        <v>11562</v>
      </c>
      <c r="U13" s="216">
        <v>66980</v>
      </c>
      <c r="V13" s="216">
        <v>20350</v>
      </c>
      <c r="W13" s="216"/>
      <c r="X13" s="216">
        <v>26571</v>
      </c>
      <c r="Y13" s="216">
        <v>75079</v>
      </c>
      <c r="Z13" s="216">
        <f>SUMIF([1]COVID!B:B,'[1]All Schools'!C55,[1]COVID!L:P)</f>
        <v>0</v>
      </c>
      <c r="AA13" s="216">
        <v>0</v>
      </c>
      <c r="AB13" s="219"/>
      <c r="AC13" s="217">
        <f t="shared" ref="AC13:AC64" si="1">SUM(I13:AA13)+G13</f>
        <v>2422676.4664742663</v>
      </c>
    </row>
    <row r="14" spans="1:29" x14ac:dyDescent="0.25">
      <c r="A14" s="208" t="s">
        <v>14</v>
      </c>
      <c r="B14" t="s">
        <v>14</v>
      </c>
      <c r="C14" s="218">
        <v>3072005</v>
      </c>
      <c r="D14" s="208" t="s">
        <v>13</v>
      </c>
      <c r="E14" s="211">
        <f>SUMIF([1]SCHBLK!B:B,'[1]All Schools'!C22,[1]SCHBLK!Q:Q)</f>
        <v>1383595.8546980545</v>
      </c>
      <c r="F14" s="211">
        <v>0</v>
      </c>
      <c r="G14" s="212">
        <f t="shared" si="0"/>
        <v>1383595.8546980545</v>
      </c>
      <c r="H14" s="219">
        <v>3077005</v>
      </c>
      <c r="I14" s="214">
        <v>48923.315068493161</v>
      </c>
      <c r="J14" s="214">
        <v>0</v>
      </c>
      <c r="K14" s="215">
        <v>0</v>
      </c>
      <c r="L14" s="215">
        <v>0</v>
      </c>
      <c r="M14" s="215">
        <v>0</v>
      </c>
      <c r="N14" s="215"/>
      <c r="O14" s="215">
        <v>0</v>
      </c>
      <c r="P14" s="215">
        <v>0</v>
      </c>
      <c r="Q14" s="215">
        <v>0</v>
      </c>
      <c r="R14" s="216">
        <v>186955</v>
      </c>
      <c r="S14" s="216">
        <v>8025</v>
      </c>
      <c r="T14" s="216">
        <v>10868</v>
      </c>
      <c r="U14" s="216">
        <v>0</v>
      </c>
      <c r="V14" s="216">
        <v>10690</v>
      </c>
      <c r="W14" s="216"/>
      <c r="X14" s="216">
        <v>14433</v>
      </c>
      <c r="Y14" s="216">
        <v>40780</v>
      </c>
      <c r="Z14" s="216">
        <f>SUMIF([1]COVID!B:B,'[1]All Schools'!C22,[1]COVID!L:P)</f>
        <v>0</v>
      </c>
      <c r="AA14" s="216">
        <v>7667.5</v>
      </c>
      <c r="AB14" s="219"/>
      <c r="AC14" s="217">
        <f t="shared" si="1"/>
        <v>1711937.6697665476</v>
      </c>
    </row>
    <row r="15" spans="1:29" x14ac:dyDescent="0.25">
      <c r="A15" s="208" t="s">
        <v>15</v>
      </c>
      <c r="B15" t="s">
        <v>15</v>
      </c>
      <c r="C15" s="218">
        <v>3072006</v>
      </c>
      <c r="D15" s="208" t="s">
        <v>12</v>
      </c>
      <c r="E15" s="211">
        <f>SUMIF([1]SCHBLK!B:B,'[1]All Schools'!C21,[1]SCHBLK!Q:Q)</f>
        <v>1054227.6389942197</v>
      </c>
      <c r="F15" s="211">
        <v>0</v>
      </c>
      <c r="G15" s="212">
        <f t="shared" si="0"/>
        <v>1054227.6389942197</v>
      </c>
      <c r="H15" s="219">
        <v>3072083</v>
      </c>
      <c r="I15" s="214">
        <v>49928.43013698631</v>
      </c>
      <c r="J15" s="214">
        <v>0</v>
      </c>
      <c r="K15" s="215">
        <v>0</v>
      </c>
      <c r="L15" s="215">
        <v>0</v>
      </c>
      <c r="M15" s="215">
        <v>34836.049999999996</v>
      </c>
      <c r="N15" s="215"/>
      <c r="O15" s="215">
        <v>0</v>
      </c>
      <c r="P15" s="215">
        <v>0</v>
      </c>
      <c r="Q15" s="215">
        <v>0</v>
      </c>
      <c r="R15" s="216">
        <v>73975</v>
      </c>
      <c r="S15" s="216">
        <v>7162</v>
      </c>
      <c r="T15" s="216">
        <v>10045</v>
      </c>
      <c r="U15" s="216">
        <v>40087</v>
      </c>
      <c r="V15" s="216">
        <v>7190</v>
      </c>
      <c r="W15" s="216"/>
      <c r="X15" s="216">
        <v>11076</v>
      </c>
      <c r="Y15" s="216">
        <v>31296</v>
      </c>
      <c r="Z15" s="216">
        <f>SUMIF([1]COVID!B:B,'[1]All Schools'!C21,[1]COVID!L:P)</f>
        <v>0</v>
      </c>
      <c r="AA15" s="216">
        <v>6337.75</v>
      </c>
      <c r="AB15" s="219"/>
      <c r="AC15" s="217">
        <f t="shared" si="1"/>
        <v>1326160.8691312061</v>
      </c>
    </row>
    <row r="16" spans="1:29" x14ac:dyDescent="0.25">
      <c r="A16" s="208" t="s">
        <v>19</v>
      </c>
      <c r="B16" t="s">
        <v>19</v>
      </c>
      <c r="C16" s="218">
        <v>3072022</v>
      </c>
      <c r="D16" s="208" t="s">
        <v>32</v>
      </c>
      <c r="E16" s="211">
        <f>SUMIF([1]SCHBLK!B:B,'[1]All Schools'!C41,[1]SCHBLK!Q:Q)</f>
        <v>1327139.3289196971</v>
      </c>
      <c r="F16" s="211">
        <v>0</v>
      </c>
      <c r="G16" s="212">
        <f t="shared" si="0"/>
        <v>1327139.3289196971</v>
      </c>
      <c r="H16" s="219">
        <v>3072166</v>
      </c>
      <c r="I16" s="214">
        <v>71463.969863013743</v>
      </c>
      <c r="J16" s="214">
        <v>0</v>
      </c>
      <c r="K16" s="215">
        <v>0</v>
      </c>
      <c r="L16" s="215">
        <v>0</v>
      </c>
      <c r="M16" s="215">
        <v>0</v>
      </c>
      <c r="N16" s="215"/>
      <c r="O16" s="215">
        <v>0</v>
      </c>
      <c r="P16" s="215">
        <v>0</v>
      </c>
      <c r="Q16" s="215">
        <v>0</v>
      </c>
      <c r="R16" s="216">
        <v>111635</v>
      </c>
      <c r="S16" s="216">
        <v>7654</v>
      </c>
      <c r="T16" s="216">
        <v>10634</v>
      </c>
      <c r="U16" s="216">
        <v>31361</v>
      </c>
      <c r="V16" s="216">
        <v>10130</v>
      </c>
      <c r="W16" s="216"/>
      <c r="X16" s="216">
        <v>13986</v>
      </c>
      <c r="Y16" s="216">
        <v>39515</v>
      </c>
      <c r="Z16" s="216">
        <f>SUMIF([1]COVID!B:B,'[1]All Schools'!C41,[1]COVID!L:P)</f>
        <v>3189</v>
      </c>
      <c r="AA16" s="216">
        <v>6981.25</v>
      </c>
      <c r="AB16" s="219"/>
      <c r="AC16" s="217">
        <f t="shared" si="1"/>
        <v>1633688.5487827109</v>
      </c>
    </row>
    <row r="17" spans="1:29" x14ac:dyDescent="0.25">
      <c r="A17" s="208" t="s">
        <v>20</v>
      </c>
      <c r="B17" t="s">
        <v>20</v>
      </c>
      <c r="C17" s="218">
        <v>3072033</v>
      </c>
      <c r="D17" s="208" t="s">
        <v>63</v>
      </c>
      <c r="E17" s="211">
        <f>SUMIF([1]SCHBLK!B:B,'[1]All Schools'!C70,[1]SCHBLK!Q:Q)</f>
        <v>1751217.1975833352</v>
      </c>
      <c r="F17" s="211">
        <v>0</v>
      </c>
      <c r="G17" s="212">
        <f t="shared" si="0"/>
        <v>1751217.1975833352</v>
      </c>
      <c r="H17" s="219">
        <v>3072033</v>
      </c>
      <c r="I17" s="214">
        <v>102547.2876712329</v>
      </c>
      <c r="J17" s="214">
        <v>0</v>
      </c>
      <c r="K17" s="215">
        <v>0</v>
      </c>
      <c r="L17" s="215">
        <v>0</v>
      </c>
      <c r="M17" s="215">
        <v>133414.5</v>
      </c>
      <c r="N17" s="215"/>
      <c r="O17" s="215">
        <v>0</v>
      </c>
      <c r="P17" s="215">
        <v>0</v>
      </c>
      <c r="Q17" s="215">
        <v>0</v>
      </c>
      <c r="R17" s="216">
        <v>150815</v>
      </c>
      <c r="S17" s="216">
        <v>7962</v>
      </c>
      <c r="T17" s="216">
        <v>11107</v>
      </c>
      <c r="U17" s="216">
        <v>42459</v>
      </c>
      <c r="V17" s="216">
        <v>16480</v>
      </c>
      <c r="W17" s="216"/>
      <c r="X17" s="216">
        <v>22040</v>
      </c>
      <c r="Y17" s="216">
        <v>62276</v>
      </c>
      <c r="Z17" s="216">
        <f>SUMIF([1]COVID!B:B,'[1]All Schools'!C70,[1]COVID!L:P)</f>
        <v>12381</v>
      </c>
      <c r="AA17" s="216">
        <v>8430.25</v>
      </c>
      <c r="AB17" s="219"/>
      <c r="AC17" s="217">
        <f t="shared" si="1"/>
        <v>2321129.235254568</v>
      </c>
    </row>
    <row r="18" spans="1:29" x14ac:dyDescent="0.25">
      <c r="A18" s="208" t="s">
        <v>21</v>
      </c>
      <c r="B18" t="s">
        <v>21</v>
      </c>
      <c r="C18" s="218">
        <v>3072046</v>
      </c>
      <c r="D18" s="208" t="s">
        <v>59</v>
      </c>
      <c r="E18" s="211">
        <f>SUMIF([1]SCHBLK!B:B,'[1]All Schools'!C66,[1]SCHBLK!Q:Q)</f>
        <v>2570496.9858768228</v>
      </c>
      <c r="F18" s="211">
        <v>0</v>
      </c>
      <c r="G18" s="212">
        <f t="shared" si="0"/>
        <v>2570496.9858768228</v>
      </c>
      <c r="H18" s="219">
        <v>3072046</v>
      </c>
      <c r="I18" s="214">
        <v>187097.93717942966</v>
      </c>
      <c r="J18" s="214">
        <v>0</v>
      </c>
      <c r="K18" s="215">
        <v>0</v>
      </c>
      <c r="L18" s="215">
        <v>936.7</v>
      </c>
      <c r="M18" s="215">
        <v>192865.25</v>
      </c>
      <c r="N18" s="215"/>
      <c r="O18" s="215">
        <v>0</v>
      </c>
      <c r="P18" s="215">
        <v>0</v>
      </c>
      <c r="Q18" s="215">
        <v>0</v>
      </c>
      <c r="R18" s="216">
        <v>127560</v>
      </c>
      <c r="S18" s="216">
        <v>8904</v>
      </c>
      <c r="T18" s="216">
        <v>12413</v>
      </c>
      <c r="U18" s="216">
        <v>92658</v>
      </c>
      <c r="V18" s="216">
        <v>29120</v>
      </c>
      <c r="W18" s="216"/>
      <c r="X18" s="216">
        <v>36976</v>
      </c>
      <c r="Y18" s="216">
        <v>104477</v>
      </c>
      <c r="Z18" s="216">
        <f>SUMIF([1]COVID!B:B,'[1]All Schools'!C66,[1]COVID!L:P)</f>
        <v>5190</v>
      </c>
      <c r="AA18" s="216">
        <v>11573.5</v>
      </c>
      <c r="AB18" s="219"/>
      <c r="AC18" s="217">
        <f t="shared" si="1"/>
        <v>3380268.3730562525</v>
      </c>
    </row>
    <row r="19" spans="1:29" x14ac:dyDescent="0.25">
      <c r="A19" s="208" t="s">
        <v>22</v>
      </c>
      <c r="B19" t="s">
        <v>22</v>
      </c>
      <c r="C19" s="218">
        <v>3072058</v>
      </c>
      <c r="D19" s="208" t="s">
        <v>76</v>
      </c>
      <c r="E19" s="211">
        <f>SUMIF([1]SCHBLK!B:B,'[1]All Schools'!C82,[1]SCHBLK!Q:Q)</f>
        <v>2115155.8264014013</v>
      </c>
      <c r="F19" s="211">
        <v>150000</v>
      </c>
      <c r="G19" s="212">
        <f t="shared" si="0"/>
        <v>2265155.8264014013</v>
      </c>
      <c r="H19" s="219">
        <v>3072058</v>
      </c>
      <c r="I19" s="214">
        <v>174914.94861890867</v>
      </c>
      <c r="J19" s="214">
        <v>0</v>
      </c>
      <c r="K19" s="215">
        <v>128712</v>
      </c>
      <c r="L19" s="215">
        <v>936.7</v>
      </c>
      <c r="M19" s="215">
        <v>205461.35</v>
      </c>
      <c r="N19" s="215"/>
      <c r="O19" s="215">
        <v>0</v>
      </c>
      <c r="P19" s="215">
        <v>0</v>
      </c>
      <c r="Q19" s="215">
        <v>0</v>
      </c>
      <c r="R19" s="216">
        <v>219975</v>
      </c>
      <c r="S19" s="216">
        <v>8100</v>
      </c>
      <c r="T19" s="216">
        <v>11317</v>
      </c>
      <c r="U19" s="216">
        <v>42477</v>
      </c>
      <c r="V19" s="216">
        <v>20490</v>
      </c>
      <c r="W19" s="216"/>
      <c r="X19" s="216">
        <v>25397</v>
      </c>
      <c r="Y19" s="216">
        <v>71759</v>
      </c>
      <c r="Z19" s="216">
        <f>SUMIF([1]COVID!B:B,'[1]All Schools'!C82,[1]COVID!L:P)</f>
        <v>0</v>
      </c>
      <c r="AA19" s="216">
        <v>8990.5</v>
      </c>
      <c r="AB19" s="219"/>
      <c r="AC19" s="217">
        <f t="shared" si="1"/>
        <v>3183686.32502031</v>
      </c>
    </row>
    <row r="20" spans="1:29" x14ac:dyDescent="0.25">
      <c r="A20" s="208" t="s">
        <v>23</v>
      </c>
      <c r="B20" t="s">
        <v>23</v>
      </c>
      <c r="C20" s="218">
        <v>3072059</v>
      </c>
      <c r="D20" s="208" t="s">
        <v>78</v>
      </c>
      <c r="E20" s="211">
        <f>SUMIF([1]SCHBLK!B:B,'[1]All Schools'!C84,[1]SCHBLK!Q:Q)</f>
        <v>2030189.007472734</v>
      </c>
      <c r="F20" s="211">
        <v>0</v>
      </c>
      <c r="G20" s="212">
        <f t="shared" si="0"/>
        <v>2030189.007472734</v>
      </c>
      <c r="H20" s="219">
        <v>3072059</v>
      </c>
      <c r="I20" s="214">
        <v>147603.71780821917</v>
      </c>
      <c r="J20" s="214">
        <v>0</v>
      </c>
      <c r="K20" s="215">
        <v>0</v>
      </c>
      <c r="L20" s="215">
        <v>0</v>
      </c>
      <c r="M20" s="215">
        <v>100643.79999999999</v>
      </c>
      <c r="N20" s="215"/>
      <c r="O20" s="215">
        <v>0</v>
      </c>
      <c r="P20" s="215">
        <v>0</v>
      </c>
      <c r="Q20" s="215">
        <v>0</v>
      </c>
      <c r="R20" s="216">
        <v>149255</v>
      </c>
      <c r="S20" s="216">
        <v>8242</v>
      </c>
      <c r="T20" s="216">
        <v>11684</v>
      </c>
      <c r="U20" s="216">
        <v>60113</v>
      </c>
      <c r="V20" s="216">
        <v>21240</v>
      </c>
      <c r="W20" s="216"/>
      <c r="X20" s="216">
        <v>27914</v>
      </c>
      <c r="Y20" s="216">
        <v>78872</v>
      </c>
      <c r="Z20" s="216">
        <f>SUMIF([1]COVID!B:B,'[1]All Schools'!C84,[1]COVID!L:P)</f>
        <v>16783</v>
      </c>
      <c r="AA20" s="216">
        <v>9539.5</v>
      </c>
      <c r="AB20" s="219"/>
      <c r="AC20" s="217">
        <f t="shared" si="1"/>
        <v>2662079.0252809534</v>
      </c>
    </row>
    <row r="21" spans="1:29" x14ac:dyDescent="0.25">
      <c r="A21" s="208" t="s">
        <v>24</v>
      </c>
      <c r="B21" t="s">
        <v>24</v>
      </c>
      <c r="C21" s="218">
        <v>3072067</v>
      </c>
      <c r="D21" s="208" t="s">
        <v>91</v>
      </c>
      <c r="E21" s="211">
        <f>SUMIF([1]SCHBLK!B:B,'[1]All Schools'!C96,[1]SCHBLK!Q:Q)</f>
        <v>1960368.2843335634</v>
      </c>
      <c r="F21" s="211">
        <v>0</v>
      </c>
      <c r="G21" s="212">
        <f t="shared" si="0"/>
        <v>1960368.2843335634</v>
      </c>
      <c r="H21" s="219">
        <v>3072067</v>
      </c>
      <c r="I21" s="214">
        <v>61243.767945205473</v>
      </c>
      <c r="J21" s="214">
        <v>0</v>
      </c>
      <c r="K21" s="215">
        <v>0</v>
      </c>
      <c r="L21" s="215">
        <v>0</v>
      </c>
      <c r="M21" s="215">
        <v>133791.29999999999</v>
      </c>
      <c r="N21" s="215"/>
      <c r="O21" s="215">
        <v>0</v>
      </c>
      <c r="P21" s="215">
        <v>0</v>
      </c>
      <c r="Q21" s="215">
        <v>0</v>
      </c>
      <c r="R21" s="216">
        <v>146605</v>
      </c>
      <c r="S21" s="216">
        <v>8025</v>
      </c>
      <c r="T21" s="216">
        <v>11311</v>
      </c>
      <c r="U21" s="216">
        <v>62174</v>
      </c>
      <c r="V21" s="216">
        <v>18390</v>
      </c>
      <c r="W21" s="216"/>
      <c r="X21" s="216">
        <v>24054</v>
      </c>
      <c r="Y21" s="216">
        <v>67966</v>
      </c>
      <c r="Z21" s="216">
        <f>SUMIF([1]COVID!B:B,'[1]All Schools'!C96,[1]COVID!L:P)</f>
        <v>5978</v>
      </c>
      <c r="AA21" s="216">
        <v>8668.75</v>
      </c>
      <c r="AB21" s="219"/>
      <c r="AC21" s="217">
        <f t="shared" si="1"/>
        <v>2508575.102278769</v>
      </c>
    </row>
    <row r="22" spans="1:29" x14ac:dyDescent="0.25">
      <c r="A22" s="208" t="s">
        <v>25</v>
      </c>
      <c r="B22" t="s">
        <v>25</v>
      </c>
      <c r="C22" s="218">
        <v>3072071</v>
      </c>
      <c r="D22" s="208" t="s">
        <v>90</v>
      </c>
      <c r="E22" s="211">
        <f>SUMIF([1]SCHBLK!B:B,'[1]All Schools'!C95,[1]SCHBLK!Q:Q)</f>
        <v>2935728.041177541</v>
      </c>
      <c r="F22" s="211">
        <v>118500</v>
      </c>
      <c r="G22" s="212">
        <f t="shared" si="0"/>
        <v>3054228.041177541</v>
      </c>
      <c r="H22" s="219">
        <v>3072071</v>
      </c>
      <c r="I22" s="214">
        <v>176177.52328767121</v>
      </c>
      <c r="J22" s="214">
        <v>0</v>
      </c>
      <c r="K22" s="215">
        <v>158376</v>
      </c>
      <c r="L22" s="215">
        <v>0</v>
      </c>
      <c r="M22" s="215">
        <v>160075.45000000001</v>
      </c>
      <c r="N22" s="215"/>
      <c r="O22" s="215">
        <v>0</v>
      </c>
      <c r="P22" s="215">
        <v>0</v>
      </c>
      <c r="Q22" s="215">
        <v>0</v>
      </c>
      <c r="R22" s="216">
        <v>207695</v>
      </c>
      <c r="S22" s="216">
        <v>8821</v>
      </c>
      <c r="T22" s="216">
        <v>12443</v>
      </c>
      <c r="U22" s="216">
        <v>114830</v>
      </c>
      <c r="V22" s="216">
        <v>30340</v>
      </c>
      <c r="W22" s="216"/>
      <c r="X22" s="216">
        <v>37423</v>
      </c>
      <c r="Y22" s="216">
        <v>105742</v>
      </c>
      <c r="Z22" s="216">
        <f>SUMIF([1]COVID!B:B,'[1]All Schools'!C95,[1]COVID!L:P)</f>
        <v>10170</v>
      </c>
      <c r="AA22" s="216">
        <v>11204.5</v>
      </c>
      <c r="AB22" s="219"/>
      <c r="AC22" s="217">
        <f t="shared" si="1"/>
        <v>4087525.5144652124</v>
      </c>
    </row>
    <row r="23" spans="1:29" x14ac:dyDescent="0.25">
      <c r="A23" s="208" t="s">
        <v>26</v>
      </c>
      <c r="B23" t="s">
        <v>26</v>
      </c>
      <c r="C23" s="218">
        <v>3072076</v>
      </c>
      <c r="D23" s="208" t="s">
        <v>55</v>
      </c>
      <c r="E23" s="211">
        <f>SUMIF([1]SCHBLK!B:B,'[1]All Schools'!C62,[1]SCHBLK!Q:Q)</f>
        <v>1890311.1557459242</v>
      </c>
      <c r="F23" s="211">
        <v>0</v>
      </c>
      <c r="G23" s="212">
        <f t="shared" si="0"/>
        <v>1890311.1557459242</v>
      </c>
      <c r="H23" s="219">
        <v>3072076</v>
      </c>
      <c r="I23" s="214">
        <v>99138.245479452104</v>
      </c>
      <c r="J23" s="214">
        <v>0</v>
      </c>
      <c r="K23" s="215">
        <v>0</v>
      </c>
      <c r="L23" s="215">
        <v>0</v>
      </c>
      <c r="M23" s="215">
        <v>156541.79999999999</v>
      </c>
      <c r="N23" s="215">
        <v>30050</v>
      </c>
      <c r="O23" s="215">
        <v>0</v>
      </c>
      <c r="P23" s="215">
        <v>0</v>
      </c>
      <c r="Q23" s="215">
        <v>0</v>
      </c>
      <c r="R23" s="216">
        <v>173680</v>
      </c>
      <c r="S23" s="216">
        <v>7971</v>
      </c>
      <c r="T23" s="216">
        <v>11113</v>
      </c>
      <c r="U23" s="216">
        <v>29260</v>
      </c>
      <c r="V23" s="216">
        <v>18940</v>
      </c>
      <c r="W23" s="216"/>
      <c r="X23" s="216">
        <v>21817</v>
      </c>
      <c r="Y23" s="216">
        <v>65905</v>
      </c>
      <c r="Z23" s="216">
        <f>SUMIF([1]COVID!B:B,'[1]All Schools'!C62,[1]COVID!L:P)</f>
        <v>5023</v>
      </c>
      <c r="AA23" s="216">
        <v>8277.25</v>
      </c>
      <c r="AB23" s="219"/>
      <c r="AC23" s="217">
        <f t="shared" si="1"/>
        <v>2518027.4512253762</v>
      </c>
    </row>
    <row r="24" spans="1:29" x14ac:dyDescent="0.25">
      <c r="A24" s="208" t="s">
        <v>27</v>
      </c>
      <c r="B24" t="s">
        <v>27</v>
      </c>
      <c r="C24" s="218">
        <v>3072083</v>
      </c>
      <c r="D24" s="208" t="s">
        <v>10</v>
      </c>
      <c r="E24" s="211">
        <f>SUMIF([1]SCHBLK!B:B,'[1]All Schools'!C19,[1]SCHBLK!Q:Q)</f>
        <v>1828880.5412612264</v>
      </c>
      <c r="F24" s="211">
        <v>132000</v>
      </c>
      <c r="G24" s="212">
        <f t="shared" si="0"/>
        <v>1960880.5412612264</v>
      </c>
      <c r="H24" s="219">
        <v>3074007</v>
      </c>
      <c r="I24" s="214">
        <v>72198.248219178175</v>
      </c>
      <c r="J24" s="214">
        <v>0</v>
      </c>
      <c r="K24" s="215">
        <v>202724</v>
      </c>
      <c r="L24" s="215">
        <v>936.7</v>
      </c>
      <c r="M24" s="215">
        <v>122899.8</v>
      </c>
      <c r="N24" s="215">
        <v>60100</v>
      </c>
      <c r="O24" s="215">
        <v>0</v>
      </c>
      <c r="P24" s="215">
        <v>0</v>
      </c>
      <c r="Q24" s="215">
        <v>0</v>
      </c>
      <c r="R24" s="216">
        <v>104910</v>
      </c>
      <c r="S24" s="216">
        <v>7792</v>
      </c>
      <c r="T24" s="216">
        <v>11124</v>
      </c>
      <c r="U24" s="216">
        <v>61055</v>
      </c>
      <c r="V24" s="216">
        <v>19880</v>
      </c>
      <c r="W24" s="216"/>
      <c r="X24" s="216">
        <v>23048</v>
      </c>
      <c r="Y24" s="216">
        <v>65120</v>
      </c>
      <c r="Z24" s="216">
        <f>SUMIF([1]COVID!B:B,'[1]All Schools'!C19,[1]COVID!L:P)</f>
        <v>0</v>
      </c>
      <c r="AA24" s="216">
        <v>8074.75</v>
      </c>
      <c r="AB24" s="219"/>
      <c r="AC24" s="217">
        <f t="shared" si="1"/>
        <v>2720743.0394804045</v>
      </c>
    </row>
    <row r="25" spans="1:29" x14ac:dyDescent="0.25">
      <c r="A25" s="208" t="s">
        <v>28</v>
      </c>
      <c r="B25" t="s">
        <v>28</v>
      </c>
      <c r="C25" s="218">
        <v>3072088</v>
      </c>
      <c r="D25" s="208" t="s">
        <v>21</v>
      </c>
      <c r="E25" s="211">
        <f>SUMIF([1]SCHBLK!B:B,'[1]All Schools'!C30,[1]SCHBLK!Q:Q)</f>
        <v>1878361.0589150991</v>
      </c>
      <c r="F25" s="211">
        <v>175000</v>
      </c>
      <c r="G25" s="212">
        <f t="shared" si="0"/>
        <v>2053361.0589150991</v>
      </c>
      <c r="H25" s="219">
        <v>3073513</v>
      </c>
      <c r="I25" s="214">
        <v>97291.786301369939</v>
      </c>
      <c r="J25" s="214">
        <v>0</v>
      </c>
      <c r="K25" s="215">
        <v>258496</v>
      </c>
      <c r="L25" s="215">
        <v>0</v>
      </c>
      <c r="M25" s="215">
        <v>118675.65000000001</v>
      </c>
      <c r="N25" s="215"/>
      <c r="O25" s="215">
        <v>0</v>
      </c>
      <c r="P25" s="215">
        <v>0</v>
      </c>
      <c r="Q25" s="215">
        <v>0</v>
      </c>
      <c r="R25" s="216">
        <v>135845</v>
      </c>
      <c r="S25" s="216">
        <v>8008</v>
      </c>
      <c r="T25" s="216">
        <v>11235</v>
      </c>
      <c r="U25" s="216">
        <v>53321</v>
      </c>
      <c r="V25" s="216">
        <v>20070</v>
      </c>
      <c r="W25" s="216"/>
      <c r="X25" s="216">
        <v>24166</v>
      </c>
      <c r="Y25" s="216">
        <v>68282</v>
      </c>
      <c r="Z25" s="216">
        <f>SUMIF([1]COVID!B:B,'[1]All Schools'!C30,[1]COVID!L:P)</f>
        <v>4370</v>
      </c>
      <c r="AA25" s="216">
        <v>8637.25</v>
      </c>
      <c r="AB25" s="219"/>
      <c r="AC25" s="217">
        <f t="shared" si="1"/>
        <v>2861758.7452164693</v>
      </c>
    </row>
    <row r="26" spans="1:29" x14ac:dyDescent="0.25">
      <c r="A26" s="208" t="s">
        <v>29</v>
      </c>
      <c r="B26" t="s">
        <v>29</v>
      </c>
      <c r="C26" s="218">
        <v>3072092</v>
      </c>
      <c r="D26" s="208" t="s">
        <v>27</v>
      </c>
      <c r="E26" s="211">
        <f>SUMIF([1]SCHBLK!B:B,'[1]All Schools'!C36,[1]SCHBLK!Q:Q)</f>
        <v>1815555.8572742196</v>
      </c>
      <c r="F26" s="211">
        <v>0</v>
      </c>
      <c r="G26" s="212">
        <f t="shared" si="0"/>
        <v>1815555.8572742196</v>
      </c>
      <c r="H26" s="219">
        <v>3072012</v>
      </c>
      <c r="I26" s="214">
        <v>33343.926027397261</v>
      </c>
      <c r="J26" s="214">
        <v>0</v>
      </c>
      <c r="K26" s="215">
        <v>0</v>
      </c>
      <c r="L26" s="215">
        <v>0</v>
      </c>
      <c r="M26" s="215">
        <v>191287.24999999997</v>
      </c>
      <c r="N26" s="215"/>
      <c r="O26" s="215">
        <v>0</v>
      </c>
      <c r="P26" s="215">
        <v>0</v>
      </c>
      <c r="Q26" s="215">
        <v>0</v>
      </c>
      <c r="R26" s="216">
        <v>144870</v>
      </c>
      <c r="S26" s="216">
        <v>8021</v>
      </c>
      <c r="T26" s="216">
        <v>11060</v>
      </c>
      <c r="U26" s="216">
        <v>37579</v>
      </c>
      <c r="V26" s="216">
        <v>15540</v>
      </c>
      <c r="W26" s="216"/>
      <c r="X26" s="216">
        <v>22040</v>
      </c>
      <c r="Y26" s="216">
        <v>62276</v>
      </c>
      <c r="Z26" s="216">
        <f>SUMIF([1]COVID!B:B,'[1]All Schools'!C36,[1]COVID!L:P)</f>
        <v>11723</v>
      </c>
      <c r="AA26" s="216">
        <v>8470.75</v>
      </c>
      <c r="AB26" s="219"/>
      <c r="AC26" s="217">
        <f t="shared" si="1"/>
        <v>2361766.783301617</v>
      </c>
    </row>
    <row r="27" spans="1:29" x14ac:dyDescent="0.25">
      <c r="A27" s="208" t="s">
        <v>30</v>
      </c>
      <c r="B27" t="s">
        <v>30</v>
      </c>
      <c r="C27" s="218">
        <v>3072094</v>
      </c>
      <c r="D27" s="208" t="s">
        <v>28</v>
      </c>
      <c r="E27" s="211">
        <f>SUMIF([1]SCHBLK!B:B,'[1]All Schools'!C37,[1]SCHBLK!Q:Q)</f>
        <v>1880826.9590370834</v>
      </c>
      <c r="F27" s="211">
        <v>126000</v>
      </c>
      <c r="G27" s="212">
        <f t="shared" si="0"/>
        <v>2006826.9590370834</v>
      </c>
      <c r="H27" s="219">
        <v>3072011</v>
      </c>
      <c r="I27" s="214">
        <v>84258.695890411036</v>
      </c>
      <c r="J27" s="214">
        <v>0</v>
      </c>
      <c r="K27" s="215">
        <v>138548</v>
      </c>
      <c r="L27" s="215">
        <v>0</v>
      </c>
      <c r="M27" s="215">
        <v>82782.600000000006</v>
      </c>
      <c r="N27" s="215"/>
      <c r="O27" s="215">
        <v>0</v>
      </c>
      <c r="P27" s="215">
        <v>0</v>
      </c>
      <c r="Q27" s="215">
        <v>0</v>
      </c>
      <c r="R27" s="216">
        <v>158240</v>
      </c>
      <c r="S27" s="216">
        <v>7921</v>
      </c>
      <c r="T27" s="216">
        <v>11072</v>
      </c>
      <c r="U27" s="216">
        <v>27171</v>
      </c>
      <c r="V27" s="216">
        <v>18020</v>
      </c>
      <c r="W27" s="216"/>
      <c r="X27" s="216">
        <v>20866</v>
      </c>
      <c r="Y27" s="216">
        <v>58957</v>
      </c>
      <c r="Z27" s="216">
        <f>SUMIF([1]COVID!B:B,'[1]All Schools'!C37,[1]COVID!L:P)</f>
        <v>1386</v>
      </c>
      <c r="AA27" s="216">
        <v>8126.5</v>
      </c>
      <c r="AB27" s="219"/>
      <c r="AC27" s="217">
        <f t="shared" si="1"/>
        <v>2624175.7549274946</v>
      </c>
    </row>
    <row r="28" spans="1:29" x14ac:dyDescent="0.25">
      <c r="A28" s="208" t="s">
        <v>31</v>
      </c>
      <c r="B28" t="s">
        <v>31</v>
      </c>
      <c r="C28" s="218">
        <v>3072115</v>
      </c>
      <c r="D28" s="208" t="s">
        <v>60</v>
      </c>
      <c r="E28" s="211">
        <f>SUMIF([1]SCHBLK!B:B,'[1]All Schools'!C67,[1]SCHBLK!Q:Q)</f>
        <v>1959662.0106047103</v>
      </c>
      <c r="F28" s="211">
        <v>0</v>
      </c>
      <c r="G28" s="212">
        <f t="shared" si="0"/>
        <v>1959662.0106047103</v>
      </c>
      <c r="H28" s="219">
        <v>3072115</v>
      </c>
      <c r="I28" s="214">
        <v>108514.37260273972</v>
      </c>
      <c r="J28" s="214">
        <v>0</v>
      </c>
      <c r="K28" s="215">
        <v>0</v>
      </c>
      <c r="L28" s="215">
        <v>0</v>
      </c>
      <c r="M28" s="215">
        <v>0</v>
      </c>
      <c r="N28" s="215"/>
      <c r="O28" s="215">
        <v>0</v>
      </c>
      <c r="P28" s="215">
        <v>0</v>
      </c>
      <c r="Q28" s="215">
        <v>0</v>
      </c>
      <c r="R28" s="216">
        <v>95495</v>
      </c>
      <c r="S28" s="216">
        <v>8137</v>
      </c>
      <c r="T28" s="216">
        <v>11416</v>
      </c>
      <c r="U28" s="216">
        <v>64381</v>
      </c>
      <c r="V28" s="216">
        <v>19280</v>
      </c>
      <c r="W28" s="216"/>
      <c r="X28" s="216">
        <v>23383</v>
      </c>
      <c r="Y28" s="216">
        <v>66069</v>
      </c>
      <c r="Z28" s="216">
        <f>SUMIF([1]COVID!B:B,'[1]All Schools'!C67,[1]COVID!L:P)</f>
        <v>12163</v>
      </c>
      <c r="AA28" s="216">
        <v>8657.5</v>
      </c>
      <c r="AB28" s="219"/>
      <c r="AC28" s="217">
        <f t="shared" si="1"/>
        <v>2377157.8832074502</v>
      </c>
    </row>
    <row r="29" spans="1:29" x14ac:dyDescent="0.25">
      <c r="A29" s="208" t="s">
        <v>32</v>
      </c>
      <c r="B29" t="s">
        <v>32</v>
      </c>
      <c r="C29" s="218">
        <v>3072121</v>
      </c>
      <c r="D29" s="208" t="s">
        <v>68</v>
      </c>
      <c r="E29" s="211">
        <f>SUMIF([1]SCHBLK!B:B,'[1]All Schools'!C74,[1]SCHBLK!Q:Q)</f>
        <v>3041311.0787719451</v>
      </c>
      <c r="F29" s="211">
        <v>0</v>
      </c>
      <c r="G29" s="212">
        <f t="shared" si="0"/>
        <v>3041311.0787719451</v>
      </c>
      <c r="H29" s="219">
        <v>3072121</v>
      </c>
      <c r="I29" s="214">
        <v>171446.24109589047</v>
      </c>
      <c r="J29" s="214">
        <v>0</v>
      </c>
      <c r="K29" s="215">
        <v>0</v>
      </c>
      <c r="L29" s="215">
        <v>0</v>
      </c>
      <c r="M29" s="215">
        <v>142911.90000000002</v>
      </c>
      <c r="N29" s="215"/>
      <c r="O29" s="215">
        <v>0</v>
      </c>
      <c r="P29" s="215">
        <v>0</v>
      </c>
      <c r="Q29" s="215">
        <v>0</v>
      </c>
      <c r="R29" s="216">
        <v>243540</v>
      </c>
      <c r="S29" s="216">
        <v>8921</v>
      </c>
      <c r="T29" s="216">
        <v>12437</v>
      </c>
      <c r="U29" s="216">
        <v>86723</v>
      </c>
      <c r="V29" s="216">
        <v>28940</v>
      </c>
      <c r="W29" s="216"/>
      <c r="X29" s="216">
        <v>37648</v>
      </c>
      <c r="Y29" s="216">
        <v>106375</v>
      </c>
      <c r="Z29" s="216">
        <f>SUMIF([1]COVID!B:B,'[1]All Schools'!C74,[1]COVID!L:P)</f>
        <v>0</v>
      </c>
      <c r="AA29" s="216">
        <v>11438.5</v>
      </c>
      <c r="AB29" s="219"/>
      <c r="AC29" s="217">
        <f t="shared" si="1"/>
        <v>3891691.7198678358</v>
      </c>
    </row>
    <row r="30" spans="1:29" x14ac:dyDescent="0.25">
      <c r="A30" s="208" t="s">
        <v>33</v>
      </c>
      <c r="B30" t="s">
        <v>33</v>
      </c>
      <c r="C30" s="218">
        <v>3072125</v>
      </c>
      <c r="D30" s="208" t="s">
        <v>69</v>
      </c>
      <c r="E30" s="211">
        <f>SUMIF([1]SCHBLK!B:B,'[1]All Schools'!C75,[1]SCHBLK!Q:Q)</f>
        <v>2638118.1403855449</v>
      </c>
      <c r="F30" s="211">
        <v>126000</v>
      </c>
      <c r="G30" s="212">
        <f t="shared" si="0"/>
        <v>2764118.1403855449</v>
      </c>
      <c r="H30" s="219">
        <v>3072125</v>
      </c>
      <c r="I30" s="214">
        <v>72476.809191338965</v>
      </c>
      <c r="J30" s="214">
        <v>0</v>
      </c>
      <c r="K30" s="215">
        <v>114095</v>
      </c>
      <c r="L30" s="215">
        <v>0</v>
      </c>
      <c r="M30" s="215">
        <v>169699.02</v>
      </c>
      <c r="N30" s="215"/>
      <c r="O30" s="215">
        <v>0</v>
      </c>
      <c r="P30" s="215">
        <v>0</v>
      </c>
      <c r="Q30" s="215">
        <v>0</v>
      </c>
      <c r="R30" s="216">
        <v>228260</v>
      </c>
      <c r="S30" s="216">
        <v>8717</v>
      </c>
      <c r="T30" s="216">
        <v>12139</v>
      </c>
      <c r="U30" s="216">
        <v>84596</v>
      </c>
      <c r="V30" s="216">
        <v>29590</v>
      </c>
      <c r="W30" s="216"/>
      <c r="X30" s="216">
        <v>35018</v>
      </c>
      <c r="Y30" s="216">
        <v>98945</v>
      </c>
      <c r="Z30" s="216">
        <f>SUMIF([1]COVID!B:B,'[1]All Schools'!C75,[1]COVID!L:P)</f>
        <v>3750</v>
      </c>
      <c r="AA30" s="216">
        <v>10637.5</v>
      </c>
      <c r="AB30" s="219"/>
      <c r="AC30" s="217">
        <f t="shared" si="1"/>
        <v>3632041.4695768841</v>
      </c>
    </row>
    <row r="31" spans="1:29" x14ac:dyDescent="0.25">
      <c r="A31" s="208" t="s">
        <v>34</v>
      </c>
      <c r="B31" t="s">
        <v>34</v>
      </c>
      <c r="C31" s="218">
        <v>3072150</v>
      </c>
      <c r="D31" s="208" t="s">
        <v>44</v>
      </c>
      <c r="E31" s="211">
        <f>SUMIF([1]SCHBLK!B:B,'[1]All Schools'!C52,[1]SCHBLK!Q:Q)</f>
        <v>1967577.9178964384</v>
      </c>
      <c r="F31" s="211">
        <v>0</v>
      </c>
      <c r="G31" s="212">
        <f t="shared" si="0"/>
        <v>1967577.9178964384</v>
      </c>
      <c r="H31" s="219">
        <v>3072169</v>
      </c>
      <c r="I31" s="214">
        <v>130149.56529680366</v>
      </c>
      <c r="J31" s="214">
        <v>0</v>
      </c>
      <c r="K31" s="215">
        <v>0</v>
      </c>
      <c r="L31" s="215">
        <v>1873.4</v>
      </c>
      <c r="M31" s="215">
        <v>188734.94999999998</v>
      </c>
      <c r="N31" s="215"/>
      <c r="O31" s="215">
        <v>0</v>
      </c>
      <c r="P31" s="215">
        <v>0</v>
      </c>
      <c r="Q31" s="215">
        <v>0</v>
      </c>
      <c r="R31" s="216">
        <v>102395</v>
      </c>
      <c r="S31" s="216">
        <v>8167</v>
      </c>
      <c r="T31" s="216">
        <v>11433</v>
      </c>
      <c r="U31" s="216">
        <v>68593</v>
      </c>
      <c r="V31" s="216">
        <v>18580</v>
      </c>
      <c r="W31" s="216"/>
      <c r="X31" s="216">
        <v>27075</v>
      </c>
      <c r="Y31" s="216">
        <v>76501</v>
      </c>
      <c r="Z31" s="216">
        <f>SUMIF([1]COVID!B:B,'[1]All Schools'!C52,[1]COVID!L:P)</f>
        <v>9888</v>
      </c>
      <c r="AA31" s="216">
        <v>9366.25</v>
      </c>
      <c r="AB31" s="219"/>
      <c r="AC31" s="217">
        <f t="shared" si="1"/>
        <v>2620334.0831932421</v>
      </c>
    </row>
    <row r="32" spans="1:29" x14ac:dyDescent="0.25">
      <c r="A32" s="208" t="s">
        <v>35</v>
      </c>
      <c r="B32" t="s">
        <v>35</v>
      </c>
      <c r="C32" s="218">
        <v>3072151</v>
      </c>
      <c r="D32" s="208" t="s">
        <v>46</v>
      </c>
      <c r="E32" s="211">
        <f>SUMIF([1]SCHBLK!B:B,'[1]All Schools'!C54,[1]SCHBLK!Q:Q)</f>
        <v>2514422.2864321359</v>
      </c>
      <c r="F32" s="211">
        <v>0</v>
      </c>
      <c r="G32" s="212">
        <f t="shared" si="0"/>
        <v>2514422.2864321359</v>
      </c>
      <c r="H32" s="219">
        <v>3072151</v>
      </c>
      <c r="I32" s="214">
        <v>144584.96671232869</v>
      </c>
      <c r="J32" s="214">
        <v>0</v>
      </c>
      <c r="K32" s="215">
        <v>0</v>
      </c>
      <c r="L32" s="215">
        <v>0</v>
      </c>
      <c r="M32" s="215">
        <v>74404.05</v>
      </c>
      <c r="N32" s="215"/>
      <c r="O32" s="215">
        <v>0</v>
      </c>
      <c r="P32" s="215">
        <v>0</v>
      </c>
      <c r="Q32" s="215">
        <v>0</v>
      </c>
      <c r="R32" s="216">
        <v>164010</v>
      </c>
      <c r="S32" s="216">
        <v>8900</v>
      </c>
      <c r="T32" s="216">
        <v>12303</v>
      </c>
      <c r="U32" s="216">
        <v>76974</v>
      </c>
      <c r="V32" s="216">
        <v>23290</v>
      </c>
      <c r="W32" s="216"/>
      <c r="X32" s="216">
        <v>33732</v>
      </c>
      <c r="Y32" s="216">
        <v>95311</v>
      </c>
      <c r="Z32" s="216">
        <f>SUMIF([1]COVID!B:B,'[1]All Schools'!C54,[1]COVID!L:P)</f>
        <v>0</v>
      </c>
      <c r="AA32" s="216">
        <v>11229.25</v>
      </c>
      <c r="AB32" s="219"/>
      <c r="AC32" s="217">
        <f t="shared" si="1"/>
        <v>3159160.5531444643</v>
      </c>
    </row>
    <row r="33" spans="1:29" x14ac:dyDescent="0.25">
      <c r="A33" s="208" t="s">
        <v>36</v>
      </c>
      <c r="B33" t="s">
        <v>36</v>
      </c>
      <c r="C33" s="218">
        <v>3072153</v>
      </c>
      <c r="D33" s="208" t="s">
        <v>50</v>
      </c>
      <c r="E33" s="211">
        <f>SUMIF([1]SCHBLK!B:B,'[1]All Schools'!C58,[1]SCHBLK!Q:Q)</f>
        <v>1939918.6663325736</v>
      </c>
      <c r="F33" s="211">
        <v>0</v>
      </c>
      <c r="G33" s="212">
        <f t="shared" si="0"/>
        <v>1939918.6663325736</v>
      </c>
      <c r="H33" s="219">
        <v>3072153</v>
      </c>
      <c r="I33" s="214">
        <v>41269.219178082152</v>
      </c>
      <c r="J33" s="214">
        <v>0</v>
      </c>
      <c r="K33" s="215">
        <v>0</v>
      </c>
      <c r="L33" s="215">
        <v>0</v>
      </c>
      <c r="M33" s="215">
        <v>69544.049999999988</v>
      </c>
      <c r="N33" s="215"/>
      <c r="O33" s="215">
        <v>0</v>
      </c>
      <c r="P33" s="215">
        <v>0</v>
      </c>
      <c r="Q33" s="215">
        <v>0</v>
      </c>
      <c r="R33" s="216">
        <v>202100</v>
      </c>
      <c r="S33" s="216">
        <v>7967</v>
      </c>
      <c r="T33" s="216">
        <v>11142</v>
      </c>
      <c r="U33" s="216">
        <v>46782</v>
      </c>
      <c r="V33" s="216">
        <v>16200</v>
      </c>
      <c r="W33" s="216"/>
      <c r="X33" s="216">
        <v>22096</v>
      </c>
      <c r="Y33" s="216">
        <v>62434</v>
      </c>
      <c r="Z33" s="216">
        <f>SUMIF([1]COVID!B:B,'[1]All Schools'!C58,[1]COVID!L:P)</f>
        <v>0</v>
      </c>
      <c r="AA33" s="216">
        <v>8416.75</v>
      </c>
      <c r="AB33" s="219"/>
      <c r="AC33" s="217">
        <f t="shared" si="1"/>
        <v>2427869.6855106559</v>
      </c>
    </row>
    <row r="34" spans="1:29" x14ac:dyDescent="0.25">
      <c r="A34" s="208" t="s">
        <v>37</v>
      </c>
      <c r="B34" t="s">
        <v>37</v>
      </c>
      <c r="C34" s="218">
        <v>3072154</v>
      </c>
      <c r="D34" s="208" t="s">
        <v>70</v>
      </c>
      <c r="E34" s="211">
        <f>SUMIF([1]SCHBLK!B:B,'[1]All Schools'!C76,[1]SCHBLK!Q:Q)</f>
        <v>1745833.7812392525</v>
      </c>
      <c r="F34" s="211">
        <v>0</v>
      </c>
      <c r="G34" s="212">
        <f t="shared" si="0"/>
        <v>1745833.7812392525</v>
      </c>
      <c r="H34" s="219">
        <v>3072154</v>
      </c>
      <c r="I34" s="214">
        <v>77089.564383561621</v>
      </c>
      <c r="J34" s="214">
        <v>0</v>
      </c>
      <c r="K34" s="215">
        <v>0</v>
      </c>
      <c r="L34" s="215">
        <v>936.7</v>
      </c>
      <c r="M34" s="215">
        <v>100433.07</v>
      </c>
      <c r="N34" s="215"/>
      <c r="O34" s="215">
        <v>0</v>
      </c>
      <c r="P34" s="215">
        <v>0</v>
      </c>
      <c r="Q34" s="215">
        <v>0</v>
      </c>
      <c r="R34" s="216">
        <v>128905</v>
      </c>
      <c r="S34" s="216">
        <v>8133</v>
      </c>
      <c r="T34" s="216">
        <v>11188</v>
      </c>
      <c r="U34" s="216">
        <v>49888</v>
      </c>
      <c r="V34" s="216">
        <v>16900</v>
      </c>
      <c r="W34" s="216"/>
      <c r="X34" s="216">
        <v>22880</v>
      </c>
      <c r="Y34" s="216">
        <v>64647</v>
      </c>
      <c r="Z34" s="216">
        <f>SUMIF([1]COVID!B:B,'[1]All Schools'!C76,[1]COVID!L:P)</f>
        <v>7486</v>
      </c>
      <c r="AA34" s="216">
        <v>8874.4</v>
      </c>
      <c r="AB34" s="219"/>
      <c r="AC34" s="217">
        <f t="shared" si="1"/>
        <v>2243194.5156228142</v>
      </c>
    </row>
    <row r="35" spans="1:29" x14ac:dyDescent="0.25">
      <c r="A35" s="208" t="s">
        <v>38</v>
      </c>
      <c r="B35" t="s">
        <v>38</v>
      </c>
      <c r="C35" s="218">
        <v>3072161</v>
      </c>
      <c r="D35" s="208" t="s">
        <v>7</v>
      </c>
      <c r="E35" s="211">
        <f>SUMIF([1]SCHBLK!B:B,'[1]All Schools'!C15,[1]SCHBLK!Q:Q)</f>
        <v>1209231.0645397631</v>
      </c>
      <c r="F35" s="211">
        <v>84000</v>
      </c>
      <c r="G35" s="212">
        <f t="shared" si="0"/>
        <v>1293231.0645397631</v>
      </c>
      <c r="H35" s="219">
        <v>3076905</v>
      </c>
      <c r="I35" s="214">
        <v>128167.01780821924</v>
      </c>
      <c r="J35" s="214">
        <v>0</v>
      </c>
      <c r="K35" s="215">
        <v>219543</v>
      </c>
      <c r="L35" s="215">
        <v>624.46</v>
      </c>
      <c r="M35" s="215">
        <v>124091.24999999999</v>
      </c>
      <c r="N35" s="215"/>
      <c r="O35" s="215">
        <v>0</v>
      </c>
      <c r="P35" s="215">
        <v>0</v>
      </c>
      <c r="Q35" s="215">
        <v>0</v>
      </c>
      <c r="R35" s="216">
        <v>88380</v>
      </c>
      <c r="S35" s="216">
        <v>7467</v>
      </c>
      <c r="T35" s="216">
        <v>10453</v>
      </c>
      <c r="U35" s="216">
        <v>29390</v>
      </c>
      <c r="V35" s="216">
        <v>11670</v>
      </c>
      <c r="W35" s="216"/>
      <c r="X35" s="216">
        <v>14880</v>
      </c>
      <c r="Y35" s="216">
        <v>42044</v>
      </c>
      <c r="Z35" s="216">
        <f>SUMIF([1]COVID!B:B,'[1]All Schools'!C15,[1]COVID!L:P)</f>
        <v>0</v>
      </c>
      <c r="AA35" s="216">
        <v>6839.5</v>
      </c>
      <c r="AB35" s="219"/>
      <c r="AC35" s="217">
        <f t="shared" si="1"/>
        <v>1976780.2923479825</v>
      </c>
    </row>
    <row r="36" spans="1:29" x14ac:dyDescent="0.25">
      <c r="A36" s="208" t="s">
        <v>39</v>
      </c>
      <c r="B36" t="s">
        <v>39</v>
      </c>
      <c r="C36" s="218">
        <v>3072162</v>
      </c>
      <c r="D36" s="208" t="s">
        <v>14</v>
      </c>
      <c r="E36" s="211">
        <f>SUMIF([1]SCHBLK!B:B,'[1]All Schools'!C23,[1]SCHBLK!Q:Q)</f>
        <v>1924038.9464622752</v>
      </c>
      <c r="F36" s="211">
        <v>0</v>
      </c>
      <c r="G36" s="212">
        <f t="shared" si="0"/>
        <v>1924038.9464622752</v>
      </c>
      <c r="H36" s="219">
        <v>3072006</v>
      </c>
      <c r="I36" s="214">
        <v>67937.8383561644</v>
      </c>
      <c r="J36" s="214">
        <v>0</v>
      </c>
      <c r="K36" s="215">
        <v>0</v>
      </c>
      <c r="L36" s="215">
        <v>0</v>
      </c>
      <c r="M36" s="215">
        <v>197844.75</v>
      </c>
      <c r="N36" s="215"/>
      <c r="O36" s="215">
        <v>0</v>
      </c>
      <c r="P36" s="215">
        <v>0</v>
      </c>
      <c r="Q36" s="215">
        <v>0</v>
      </c>
      <c r="R36" s="216">
        <v>104910</v>
      </c>
      <c r="S36" s="216">
        <v>8154</v>
      </c>
      <c r="T36" s="216">
        <v>11398</v>
      </c>
      <c r="U36" s="216">
        <v>47075</v>
      </c>
      <c r="V36" s="216">
        <v>18200</v>
      </c>
      <c r="W36" s="216"/>
      <c r="X36" s="216">
        <v>26795</v>
      </c>
      <c r="Y36" s="216">
        <v>75711</v>
      </c>
      <c r="Z36" s="216">
        <f>SUMIF([1]COVID!B:B,'[1]All Schools'!C23,[1]COVID!L:P)</f>
        <v>12213</v>
      </c>
      <c r="AA36" s="216">
        <v>9161.5</v>
      </c>
      <c r="AB36" s="219"/>
      <c r="AC36" s="217">
        <f t="shared" si="1"/>
        <v>2503439.0348184397</v>
      </c>
    </row>
    <row r="37" spans="1:29" x14ac:dyDescent="0.25">
      <c r="A37" s="208" t="s">
        <v>40</v>
      </c>
      <c r="B37" t="s">
        <v>40</v>
      </c>
      <c r="C37" s="218">
        <v>3072163</v>
      </c>
      <c r="D37" s="208" t="s">
        <v>20</v>
      </c>
      <c r="E37" s="211">
        <f>SUMIF([1]SCHBLK!B:B,'[1]All Schools'!C29,[1]SCHBLK!Q:Q)</f>
        <v>2113692.3180502099</v>
      </c>
      <c r="F37" s="211">
        <v>0</v>
      </c>
      <c r="G37" s="212">
        <f t="shared" si="0"/>
        <v>2113692.3180502099</v>
      </c>
      <c r="H37" s="219">
        <v>3077007</v>
      </c>
      <c r="I37" s="214">
        <v>122899.76369863022</v>
      </c>
      <c r="J37" s="214">
        <v>0</v>
      </c>
      <c r="K37" s="215">
        <v>0</v>
      </c>
      <c r="L37" s="215">
        <v>936.7</v>
      </c>
      <c r="M37" s="215">
        <v>137378.25</v>
      </c>
      <c r="N37" s="215"/>
      <c r="O37" s="215">
        <v>0</v>
      </c>
      <c r="P37" s="215">
        <v>0</v>
      </c>
      <c r="Q37" s="215">
        <v>0</v>
      </c>
      <c r="R37" s="216">
        <v>137755</v>
      </c>
      <c r="S37" s="216">
        <v>8229</v>
      </c>
      <c r="T37" s="216">
        <v>11550</v>
      </c>
      <c r="U37" s="216">
        <v>46025</v>
      </c>
      <c r="V37" s="216">
        <v>19740</v>
      </c>
      <c r="W37" s="216"/>
      <c r="X37" s="216">
        <v>27187</v>
      </c>
      <c r="Y37" s="216">
        <v>103567</v>
      </c>
      <c r="Z37" s="216">
        <f>SUMIF([1]COVID!B:B,'[1]All Schools'!C29,[1]COVID!L:P)</f>
        <v>8798</v>
      </c>
      <c r="AA37" s="216">
        <v>9208.75</v>
      </c>
      <c r="AB37" s="219"/>
      <c r="AC37" s="217">
        <f t="shared" si="1"/>
        <v>2746966.7817488401</v>
      </c>
    </row>
    <row r="38" spans="1:29" x14ac:dyDescent="0.25">
      <c r="A38" s="208" t="s">
        <v>41</v>
      </c>
      <c r="B38" t="s">
        <v>41</v>
      </c>
      <c r="C38" s="218">
        <v>3072164</v>
      </c>
      <c r="D38" s="208" t="s">
        <v>22</v>
      </c>
      <c r="E38" s="211">
        <f>SUMIF([1]SCHBLK!B:B,'[1]All Schools'!C31,[1]SCHBLK!Q:Q)</f>
        <v>2069037.7222786199</v>
      </c>
      <c r="F38" s="211">
        <v>0</v>
      </c>
      <c r="G38" s="212">
        <f t="shared" si="0"/>
        <v>2069037.7222786199</v>
      </c>
      <c r="H38" s="219">
        <v>3072163</v>
      </c>
      <c r="I38" s="214">
        <v>97537.988369638493</v>
      </c>
      <c r="J38" s="214">
        <v>0</v>
      </c>
      <c r="K38" s="215">
        <v>0</v>
      </c>
      <c r="L38" s="215">
        <v>4995.7199999999993</v>
      </c>
      <c r="M38" s="215">
        <v>149384.40000000002</v>
      </c>
      <c r="N38" s="215"/>
      <c r="O38" s="215">
        <v>0</v>
      </c>
      <c r="P38" s="215">
        <v>0</v>
      </c>
      <c r="Q38" s="215">
        <v>0</v>
      </c>
      <c r="R38" s="216">
        <v>164090</v>
      </c>
      <c r="S38" s="216">
        <v>8133</v>
      </c>
      <c r="T38" s="216">
        <v>11398</v>
      </c>
      <c r="U38" s="216">
        <v>61623</v>
      </c>
      <c r="V38" s="216">
        <v>18020</v>
      </c>
      <c r="W38" s="216"/>
      <c r="X38" s="216">
        <v>25621</v>
      </c>
      <c r="Y38" s="216">
        <v>72392</v>
      </c>
      <c r="Z38" s="216">
        <f>SUMIF([1]COVID!B:B,'[1]All Schools'!C31,[1]COVID!L:P)</f>
        <v>0</v>
      </c>
      <c r="AA38" s="216">
        <v>8992.75</v>
      </c>
      <c r="AB38" s="219"/>
      <c r="AC38" s="217">
        <f t="shared" si="1"/>
        <v>2691225.5806482583</v>
      </c>
    </row>
    <row r="39" spans="1:29" x14ac:dyDescent="0.25">
      <c r="A39" s="208" t="s">
        <v>42</v>
      </c>
      <c r="B39" t="s">
        <v>42</v>
      </c>
      <c r="C39" s="218">
        <v>3072165</v>
      </c>
      <c r="D39" s="208" t="s">
        <v>23</v>
      </c>
      <c r="E39" s="211">
        <f>SUMIF([1]SCHBLK!B:B,'[1]All Schools'!C32,[1]SCHBLK!Q:Q)</f>
        <v>2279506.8786902726</v>
      </c>
      <c r="F39" s="211">
        <v>0</v>
      </c>
      <c r="G39" s="212">
        <f t="shared" si="0"/>
        <v>2279506.8786902726</v>
      </c>
      <c r="H39" s="219">
        <v>3072088</v>
      </c>
      <c r="I39" s="214">
        <v>43403.876712328754</v>
      </c>
      <c r="J39" s="214">
        <v>0</v>
      </c>
      <c r="K39" s="215">
        <v>0</v>
      </c>
      <c r="L39" s="215">
        <v>0</v>
      </c>
      <c r="M39" s="215">
        <v>102311.18999999999</v>
      </c>
      <c r="N39" s="215"/>
      <c r="O39" s="215">
        <v>0</v>
      </c>
      <c r="P39" s="215">
        <v>0</v>
      </c>
      <c r="Q39" s="215">
        <v>0</v>
      </c>
      <c r="R39" s="216">
        <v>197325</v>
      </c>
      <c r="S39" s="216">
        <v>8458</v>
      </c>
      <c r="T39" s="216">
        <v>11632</v>
      </c>
      <c r="U39" s="216">
        <v>53283</v>
      </c>
      <c r="V39" s="216">
        <v>19040</v>
      </c>
      <c r="W39" s="216"/>
      <c r="X39" s="216">
        <v>27746</v>
      </c>
      <c r="Y39" s="216">
        <v>78398</v>
      </c>
      <c r="Z39" s="216">
        <f>SUMIF([1]COVID!B:B,'[1]All Schools'!C32,[1]COVID!L:P)</f>
        <v>0</v>
      </c>
      <c r="AA39" s="216">
        <v>9928.75</v>
      </c>
      <c r="AB39" s="219"/>
      <c r="AC39" s="217">
        <f t="shared" si="1"/>
        <v>2831032.6954026013</v>
      </c>
    </row>
    <row r="40" spans="1:29" x14ac:dyDescent="0.25">
      <c r="A40" s="208" t="s">
        <v>44</v>
      </c>
      <c r="B40" t="s">
        <v>44</v>
      </c>
      <c r="C40" s="218">
        <v>3072166</v>
      </c>
      <c r="D40" s="208" t="s">
        <v>30</v>
      </c>
      <c r="E40" s="211">
        <f>SUMIF([1]SCHBLK!B:B,'[1]All Schools'!C39,[1]SCHBLK!Q:Q)</f>
        <v>1934725.5292618657</v>
      </c>
      <c r="F40" s="211">
        <v>0</v>
      </c>
      <c r="G40" s="212">
        <f t="shared" si="0"/>
        <v>1934725.5292618657</v>
      </c>
      <c r="H40" s="219">
        <v>3072094</v>
      </c>
      <c r="I40" s="214">
        <v>21905.320547945255</v>
      </c>
      <c r="J40" s="214">
        <v>0</v>
      </c>
      <c r="K40" s="215">
        <v>0</v>
      </c>
      <c r="L40" s="215">
        <v>1873.4</v>
      </c>
      <c r="M40" s="215">
        <v>162340.5</v>
      </c>
      <c r="N40" s="215"/>
      <c r="O40" s="215">
        <v>0</v>
      </c>
      <c r="P40" s="215">
        <v>0</v>
      </c>
      <c r="Q40" s="215">
        <v>0</v>
      </c>
      <c r="R40" s="216">
        <v>76665</v>
      </c>
      <c r="S40" s="216">
        <v>8154</v>
      </c>
      <c r="T40" s="216">
        <v>11387</v>
      </c>
      <c r="U40" s="216">
        <v>62336</v>
      </c>
      <c r="V40" s="216">
        <v>18530</v>
      </c>
      <c r="W40" s="216"/>
      <c r="X40" s="216">
        <v>26348</v>
      </c>
      <c r="Y40" s="216">
        <v>74446</v>
      </c>
      <c r="Z40" s="216">
        <f>SUMIF([1]COVID!B:B,'[1]All Schools'!C39,[1]COVID!L:P)</f>
        <v>0</v>
      </c>
      <c r="AA40" s="216">
        <v>9278.5</v>
      </c>
      <c r="AB40" s="219"/>
      <c r="AC40" s="217">
        <f t="shared" si="1"/>
        <v>2407989.2498098109</v>
      </c>
    </row>
    <row r="41" spans="1:29" x14ac:dyDescent="0.25">
      <c r="A41" s="208" t="s">
        <v>45</v>
      </c>
      <c r="B41" t="s">
        <v>45</v>
      </c>
      <c r="C41" s="218">
        <v>3072167</v>
      </c>
      <c r="D41" s="208" t="s">
        <v>38</v>
      </c>
      <c r="E41" s="211">
        <f>SUMIF([1]SCHBLK!B:B,'[1]All Schools'!C47,[1]SCHBLK!Q:Q)</f>
        <v>3291283.9591845158</v>
      </c>
      <c r="F41" s="211">
        <v>0</v>
      </c>
      <c r="G41" s="212">
        <f t="shared" si="0"/>
        <v>3291283.9591845158</v>
      </c>
      <c r="H41" s="219">
        <v>3074031</v>
      </c>
      <c r="I41" s="214">
        <v>179059.14534246572</v>
      </c>
      <c r="J41" s="214">
        <v>0</v>
      </c>
      <c r="K41" s="215">
        <v>0</v>
      </c>
      <c r="L41" s="215">
        <v>4058.9</v>
      </c>
      <c r="M41" s="215">
        <v>526000.44999999995</v>
      </c>
      <c r="N41" s="215"/>
      <c r="O41" s="215">
        <v>0</v>
      </c>
      <c r="P41" s="215">
        <v>0</v>
      </c>
      <c r="Q41" s="215">
        <v>0</v>
      </c>
      <c r="R41" s="216">
        <v>94500</v>
      </c>
      <c r="S41" s="216">
        <v>9662</v>
      </c>
      <c r="T41" s="216">
        <v>13481</v>
      </c>
      <c r="U41" s="216">
        <v>152898</v>
      </c>
      <c r="V41" s="216">
        <v>38550</v>
      </c>
      <c r="W41" s="216"/>
      <c r="X41" s="216">
        <v>53982</v>
      </c>
      <c r="Y41" s="216">
        <v>152528</v>
      </c>
      <c r="Z41" s="216">
        <f>SUMIF([1]COVID!B:B,'[1]All Schools'!C47,[1]COVID!L:P)</f>
        <v>13991</v>
      </c>
      <c r="AA41" s="216">
        <v>14734.75</v>
      </c>
      <c r="AB41" s="219"/>
      <c r="AC41" s="217">
        <f t="shared" si="1"/>
        <v>4544729.2045269813</v>
      </c>
    </row>
    <row r="42" spans="1:29" x14ac:dyDescent="0.25">
      <c r="A42" s="208" t="s">
        <v>46</v>
      </c>
      <c r="B42" t="s">
        <v>46</v>
      </c>
      <c r="C42" s="218">
        <v>3072168</v>
      </c>
      <c r="D42" s="208" t="s">
        <v>39</v>
      </c>
      <c r="E42" s="211">
        <f>SUMIF([1]SCHBLK!B:B,'[1]All Schools'!C48,[1]SCHBLK!Q:Q)</f>
        <v>4292925.4707427695</v>
      </c>
      <c r="F42" s="211">
        <v>60000</v>
      </c>
      <c r="G42" s="212">
        <f t="shared" si="0"/>
        <v>4352925.4707427695</v>
      </c>
      <c r="H42" s="219">
        <v>3072180</v>
      </c>
      <c r="I42" s="214">
        <v>249236.5631506849</v>
      </c>
      <c r="J42" s="214">
        <v>0</v>
      </c>
      <c r="K42" s="215">
        <v>106094</v>
      </c>
      <c r="L42" s="215">
        <v>624.46</v>
      </c>
      <c r="M42" s="215">
        <v>264498.60000000003</v>
      </c>
      <c r="N42" s="215"/>
      <c r="O42" s="215">
        <v>0</v>
      </c>
      <c r="P42" s="215">
        <v>0</v>
      </c>
      <c r="Q42" s="215">
        <v>0</v>
      </c>
      <c r="R42" s="216">
        <v>410375</v>
      </c>
      <c r="S42" s="216">
        <v>9683</v>
      </c>
      <c r="T42" s="216">
        <v>13528</v>
      </c>
      <c r="U42" s="216">
        <v>116597</v>
      </c>
      <c r="V42" s="216">
        <v>40370</v>
      </c>
      <c r="W42" s="216"/>
      <c r="X42" s="216">
        <v>52304</v>
      </c>
      <c r="Y42" s="216">
        <v>147786</v>
      </c>
      <c r="Z42" s="216">
        <f>SUMIF([1]COVID!B:B,'[1]All Schools'!C48,[1]COVID!L:P)</f>
        <v>0</v>
      </c>
      <c r="AA42" s="216">
        <v>14149.75</v>
      </c>
      <c r="AB42" s="219"/>
      <c r="AC42" s="217">
        <f t="shared" si="1"/>
        <v>5778171.8438934544</v>
      </c>
    </row>
    <row r="43" spans="1:29" x14ac:dyDescent="0.25">
      <c r="A43" s="208" t="s">
        <v>47</v>
      </c>
      <c r="B43" t="s">
        <v>47</v>
      </c>
      <c r="C43" s="218">
        <v>3072169</v>
      </c>
      <c r="D43" s="208" t="s">
        <v>42</v>
      </c>
      <c r="E43" s="211">
        <f>SUMIF([1]SCHBLK!B:B,'[1]All Schools'!C51,[1]SCHBLK!Q:Q)</f>
        <v>2702595.051450788</v>
      </c>
      <c r="F43" s="211">
        <v>0</v>
      </c>
      <c r="G43" s="212">
        <f t="shared" si="0"/>
        <v>2702595.051450788</v>
      </c>
      <c r="H43" s="219">
        <v>3072187</v>
      </c>
      <c r="I43" s="214">
        <v>84436.999999999956</v>
      </c>
      <c r="J43" s="214">
        <v>0</v>
      </c>
      <c r="K43" s="215">
        <v>0</v>
      </c>
      <c r="L43" s="215">
        <v>1873.4</v>
      </c>
      <c r="M43" s="215">
        <v>119133.3</v>
      </c>
      <c r="N43" s="215"/>
      <c r="O43" s="215">
        <v>0</v>
      </c>
      <c r="P43" s="215">
        <v>0</v>
      </c>
      <c r="Q43" s="215">
        <v>0</v>
      </c>
      <c r="R43" s="216">
        <v>130640</v>
      </c>
      <c r="S43" s="216">
        <v>8687</v>
      </c>
      <c r="T43" s="216">
        <v>12227</v>
      </c>
      <c r="U43" s="216">
        <v>96320</v>
      </c>
      <c r="V43" s="216">
        <v>26560</v>
      </c>
      <c r="W43" s="216"/>
      <c r="X43" s="216">
        <v>35299</v>
      </c>
      <c r="Y43" s="216">
        <v>99736</v>
      </c>
      <c r="Z43" s="216">
        <f>SUMIF([1]COVID!B:B,'[1]All Schools'!C51,[1]COVID!L:P)</f>
        <v>1600</v>
      </c>
      <c r="AA43" s="216">
        <v>10716.25</v>
      </c>
      <c r="AB43" s="219"/>
      <c r="AC43" s="217">
        <f t="shared" si="1"/>
        <v>3329824.0014507882</v>
      </c>
    </row>
    <row r="44" spans="1:29" x14ac:dyDescent="0.25">
      <c r="A44" s="208" t="s">
        <v>48</v>
      </c>
      <c r="B44" t="s">
        <v>48</v>
      </c>
      <c r="C44" s="218">
        <v>3072170</v>
      </c>
      <c r="D44" s="208" t="s">
        <v>45</v>
      </c>
      <c r="E44" s="211">
        <f>SUMIF([1]SCHBLK!B:B,'[1]All Schools'!C53,[1]SCHBLK!Q:Q)</f>
        <v>1988856.3760673145</v>
      </c>
      <c r="F44" s="211">
        <v>0</v>
      </c>
      <c r="G44" s="212">
        <f t="shared" si="0"/>
        <v>1988856.3760673145</v>
      </c>
      <c r="H44" s="219">
        <v>3072150</v>
      </c>
      <c r="I44" s="214">
        <v>49738.276712328792</v>
      </c>
      <c r="J44" s="214">
        <v>0</v>
      </c>
      <c r="K44" s="215">
        <v>0</v>
      </c>
      <c r="L44" s="215">
        <v>624.46</v>
      </c>
      <c r="M44" s="215">
        <v>148071.45000000001</v>
      </c>
      <c r="N44" s="215"/>
      <c r="O44" s="215">
        <v>0</v>
      </c>
      <c r="P44" s="215">
        <v>0</v>
      </c>
      <c r="Q44" s="215">
        <v>0</v>
      </c>
      <c r="R44" s="216">
        <v>123740</v>
      </c>
      <c r="S44" s="216">
        <v>8058</v>
      </c>
      <c r="T44" s="216">
        <v>11305</v>
      </c>
      <c r="U44" s="216">
        <v>63197</v>
      </c>
      <c r="V44" s="216">
        <v>16940</v>
      </c>
      <c r="W44" s="216"/>
      <c r="X44" s="216">
        <v>24670</v>
      </c>
      <c r="Y44" s="216">
        <v>69704</v>
      </c>
      <c r="Z44" s="216">
        <f>SUMIF([1]COVID!B:B,'[1]All Schools'!C53,[1]COVID!L:P)</f>
        <v>7340</v>
      </c>
      <c r="AA44" s="216">
        <v>8709.25</v>
      </c>
      <c r="AB44" s="219"/>
      <c r="AC44" s="217">
        <f t="shared" si="1"/>
        <v>2520953.8127796436</v>
      </c>
    </row>
    <row r="45" spans="1:29" x14ac:dyDescent="0.25">
      <c r="A45" s="208" t="s">
        <v>49</v>
      </c>
      <c r="B45" t="s">
        <v>49</v>
      </c>
      <c r="C45" s="218">
        <v>3072171</v>
      </c>
      <c r="D45" s="208" t="s">
        <v>48</v>
      </c>
      <c r="E45" s="211">
        <f>SUMIF([1]SCHBLK!B:B,'[1]All Schools'!C56,[1]SCHBLK!Q:Q)</f>
        <v>3578526.9081421574</v>
      </c>
      <c r="F45" s="211">
        <v>0</v>
      </c>
      <c r="G45" s="212">
        <f t="shared" ref="G45:G76" si="2">SUM(E45:F45)</f>
        <v>3578526.9081421574</v>
      </c>
      <c r="H45" s="219">
        <v>3072171</v>
      </c>
      <c r="I45" s="214">
        <v>111734.56328767123</v>
      </c>
      <c r="J45" s="214">
        <v>0</v>
      </c>
      <c r="K45" s="215">
        <v>0</v>
      </c>
      <c r="L45" s="215">
        <v>0</v>
      </c>
      <c r="M45" s="215">
        <v>193919.10000000003</v>
      </c>
      <c r="N45" s="215"/>
      <c r="O45" s="215">
        <v>0</v>
      </c>
      <c r="P45" s="215">
        <v>0</v>
      </c>
      <c r="Q45" s="215">
        <v>0</v>
      </c>
      <c r="R45" s="216">
        <v>161575</v>
      </c>
      <c r="S45" s="216">
        <v>9625</v>
      </c>
      <c r="T45" s="216">
        <v>13388</v>
      </c>
      <c r="U45" s="216">
        <v>126953</v>
      </c>
      <c r="V45" s="216">
        <v>36680</v>
      </c>
      <c r="W45" s="216"/>
      <c r="X45" s="216">
        <v>49787</v>
      </c>
      <c r="Y45" s="216">
        <v>140673</v>
      </c>
      <c r="Z45" s="216">
        <f>SUMIF([1]COVID!B:B,'[1]All Schools'!C56,[1]COVID!L:P)</f>
        <v>28893</v>
      </c>
      <c r="AA45" s="216">
        <v>13960.75</v>
      </c>
      <c r="AB45" s="219"/>
      <c r="AC45" s="217">
        <f t="shared" si="1"/>
        <v>4465715.3214298282</v>
      </c>
    </row>
    <row r="46" spans="1:29" x14ac:dyDescent="0.25">
      <c r="A46" s="208" t="s">
        <v>50</v>
      </c>
      <c r="B46" t="s">
        <v>50</v>
      </c>
      <c r="C46" s="218">
        <v>3072172</v>
      </c>
      <c r="D46" s="208" t="s">
        <v>93</v>
      </c>
      <c r="E46" s="211">
        <f>SUMIF([1]SCHBLK!B:B,'[1]All Schools'!C98,[1]SCHBLK!Q:Q)</f>
        <v>2782576.420982074</v>
      </c>
      <c r="F46" s="211">
        <v>124000</v>
      </c>
      <c r="G46" s="212">
        <f t="shared" si="2"/>
        <v>2906576.420982074</v>
      </c>
      <c r="H46" s="219">
        <v>3072172</v>
      </c>
      <c r="I46" s="214">
        <v>99862.65849315071</v>
      </c>
      <c r="J46" s="214">
        <v>0</v>
      </c>
      <c r="K46" s="215">
        <v>133711</v>
      </c>
      <c r="L46" s="215">
        <v>0</v>
      </c>
      <c r="M46" s="215">
        <v>114356.84999999999</v>
      </c>
      <c r="N46" s="215"/>
      <c r="O46" s="215">
        <v>0</v>
      </c>
      <c r="P46" s="215">
        <v>0</v>
      </c>
      <c r="Q46" s="215">
        <v>0</v>
      </c>
      <c r="R46" s="216">
        <v>273035</v>
      </c>
      <c r="S46" s="216">
        <v>8867</v>
      </c>
      <c r="T46" s="216">
        <v>12186</v>
      </c>
      <c r="U46" s="216">
        <v>43553</v>
      </c>
      <c r="V46" s="216">
        <v>25250</v>
      </c>
      <c r="W46" s="216"/>
      <c r="X46" s="216">
        <v>33005</v>
      </c>
      <c r="Y46" s="216">
        <v>93255</v>
      </c>
      <c r="Z46" s="216">
        <f>SUMIF([1]COVID!B:B,'[1]All Schools'!C98,[1]COVID!L:P)</f>
        <v>5400</v>
      </c>
      <c r="AA46" s="216">
        <v>10954.75</v>
      </c>
      <c r="AB46" s="219"/>
      <c r="AC46" s="217">
        <f t="shared" si="1"/>
        <v>3760012.6794752246</v>
      </c>
    </row>
    <row r="47" spans="1:29" x14ac:dyDescent="0.25">
      <c r="A47" s="208" t="s">
        <v>51</v>
      </c>
      <c r="B47" t="s">
        <v>51</v>
      </c>
      <c r="C47" s="218">
        <v>3072173</v>
      </c>
      <c r="D47" s="208" t="s">
        <v>51</v>
      </c>
      <c r="E47" s="211">
        <f>SUMIF([1]SCHBLK!B:B,'[1]All Schools'!C59,[1]SCHBLK!Q:Q)</f>
        <v>2829859.6328692855</v>
      </c>
      <c r="F47" s="211">
        <v>0</v>
      </c>
      <c r="G47" s="212">
        <f t="shared" si="2"/>
        <v>2829859.6328692855</v>
      </c>
      <c r="H47" s="219">
        <v>3072173</v>
      </c>
      <c r="I47" s="214">
        <v>73030.132739725988</v>
      </c>
      <c r="J47" s="214">
        <v>0</v>
      </c>
      <c r="K47" s="215">
        <v>0</v>
      </c>
      <c r="L47" s="215">
        <v>0</v>
      </c>
      <c r="M47" s="215">
        <v>196523.84999999998</v>
      </c>
      <c r="N47" s="215"/>
      <c r="O47" s="215">
        <v>0</v>
      </c>
      <c r="P47" s="215">
        <v>0</v>
      </c>
      <c r="Q47" s="215">
        <v>0</v>
      </c>
      <c r="R47" s="216">
        <v>169470</v>
      </c>
      <c r="S47" s="216">
        <v>8854</v>
      </c>
      <c r="T47" s="216">
        <v>12402</v>
      </c>
      <c r="U47" s="216">
        <v>90761</v>
      </c>
      <c r="V47" s="216">
        <v>22170</v>
      </c>
      <c r="W47" s="216"/>
      <c r="X47" s="216">
        <v>37536</v>
      </c>
      <c r="Y47" s="216">
        <v>106058</v>
      </c>
      <c r="Z47" s="216">
        <f>SUMIF([1]COVID!B:B,'[1]All Schools'!C59,[1]COVID!L:P)</f>
        <v>0</v>
      </c>
      <c r="AA47" s="216">
        <v>11359.75</v>
      </c>
      <c r="AB47" s="219"/>
      <c r="AC47" s="217">
        <f t="shared" si="1"/>
        <v>3558024.3656090116</v>
      </c>
    </row>
    <row r="48" spans="1:29" x14ac:dyDescent="0.25">
      <c r="A48" s="208" t="s">
        <v>52</v>
      </c>
      <c r="B48" t="s">
        <v>52</v>
      </c>
      <c r="C48" s="218">
        <v>3072174</v>
      </c>
      <c r="D48" s="208" t="s">
        <v>52</v>
      </c>
      <c r="E48" s="211">
        <f>SUMIF([1]SCHBLK!B:B,'[1]All Schools'!C60,[1]SCHBLK!Q:Q)</f>
        <v>2488849.851951302</v>
      </c>
      <c r="F48" s="211">
        <v>0</v>
      </c>
      <c r="G48" s="212">
        <f t="shared" si="2"/>
        <v>2488849.851951302</v>
      </c>
      <c r="H48" s="219">
        <v>3072174</v>
      </c>
      <c r="I48" s="214">
        <v>150108.78356164385</v>
      </c>
      <c r="J48" s="214">
        <v>0</v>
      </c>
      <c r="K48" s="215">
        <v>0</v>
      </c>
      <c r="L48" s="215">
        <v>624.46</v>
      </c>
      <c r="M48" s="215">
        <v>174726.03000000003</v>
      </c>
      <c r="N48" s="215"/>
      <c r="O48" s="215">
        <v>0</v>
      </c>
      <c r="P48" s="215">
        <v>0</v>
      </c>
      <c r="Q48" s="215">
        <v>0</v>
      </c>
      <c r="R48" s="216">
        <v>97930</v>
      </c>
      <c r="S48" s="216">
        <v>8887</v>
      </c>
      <c r="T48" s="216">
        <v>12448</v>
      </c>
      <c r="U48" s="216">
        <v>109827</v>
      </c>
      <c r="V48" s="216">
        <v>27930</v>
      </c>
      <c r="W48" s="216"/>
      <c r="X48" s="216">
        <v>37759</v>
      </c>
      <c r="Y48" s="216">
        <v>106691</v>
      </c>
      <c r="Z48" s="216">
        <f>SUMIF([1]COVID!B:B,'[1]All Schools'!C60,[1]COVID!L:P)</f>
        <v>2684</v>
      </c>
      <c r="AA48" s="216">
        <v>11492.5</v>
      </c>
      <c r="AB48" s="219"/>
      <c r="AC48" s="217">
        <f t="shared" si="1"/>
        <v>3229957.6255129459</v>
      </c>
    </row>
    <row r="49" spans="1:29" x14ac:dyDescent="0.25">
      <c r="A49" s="208" t="s">
        <v>53</v>
      </c>
      <c r="B49" t="s">
        <v>53</v>
      </c>
      <c r="C49" s="218">
        <v>3072175</v>
      </c>
      <c r="D49" s="208" t="s">
        <v>62</v>
      </c>
      <c r="E49" s="211">
        <f>SUMIF([1]SCHBLK!B:B,'[1]All Schools'!C69,[1]SCHBLK!Q:Q)</f>
        <v>1928905.5569180022</v>
      </c>
      <c r="F49" s="211">
        <v>0</v>
      </c>
      <c r="G49" s="212">
        <f t="shared" si="2"/>
        <v>1928905.5569180022</v>
      </c>
      <c r="H49" s="219">
        <v>3072175</v>
      </c>
      <c r="I49" s="214">
        <v>115058.79296646193</v>
      </c>
      <c r="J49" s="214">
        <v>0</v>
      </c>
      <c r="K49" s="215">
        <v>0</v>
      </c>
      <c r="L49" s="215">
        <v>0</v>
      </c>
      <c r="M49" s="215">
        <v>128536.04999999997</v>
      </c>
      <c r="N49" s="215"/>
      <c r="O49" s="215">
        <v>0</v>
      </c>
      <c r="P49" s="215">
        <v>0</v>
      </c>
      <c r="Q49" s="215">
        <v>0</v>
      </c>
      <c r="R49" s="216">
        <v>117365</v>
      </c>
      <c r="S49" s="216">
        <v>8375</v>
      </c>
      <c r="T49" s="216">
        <v>11562</v>
      </c>
      <c r="U49" s="216">
        <v>58182</v>
      </c>
      <c r="V49" s="216">
        <v>20160</v>
      </c>
      <c r="W49" s="216"/>
      <c r="X49" s="216">
        <v>27075</v>
      </c>
      <c r="Y49" s="216">
        <v>76501</v>
      </c>
      <c r="Z49" s="216">
        <f>SUMIF([1]COVID!B:B,'[1]All Schools'!C69,[1]COVID!L:P)</f>
        <v>4985</v>
      </c>
      <c r="AA49" s="216">
        <v>9618.92</v>
      </c>
      <c r="AB49" s="219"/>
      <c r="AC49" s="217">
        <f t="shared" si="1"/>
        <v>2506324.3198844641</v>
      </c>
    </row>
    <row r="50" spans="1:29" x14ac:dyDescent="0.25">
      <c r="A50" s="208" t="s">
        <v>55</v>
      </c>
      <c r="B50" t="s">
        <v>55</v>
      </c>
      <c r="C50" s="218">
        <v>3072176</v>
      </c>
      <c r="D50" s="208" t="s">
        <v>65</v>
      </c>
      <c r="E50" s="211">
        <f>SUMIF([1]SCHBLK!B:B,'[1]All Schools'!C72,[1]SCHBLK!Q:Q)</f>
        <v>1977525.7867899528</v>
      </c>
      <c r="F50" s="211">
        <v>0</v>
      </c>
      <c r="G50" s="212">
        <f t="shared" si="2"/>
        <v>1977525.7867899528</v>
      </c>
      <c r="H50" s="219">
        <v>3072176</v>
      </c>
      <c r="I50" s="214">
        <v>56063.44015270604</v>
      </c>
      <c r="J50" s="214">
        <v>0</v>
      </c>
      <c r="K50" s="215">
        <v>0</v>
      </c>
      <c r="L50" s="215">
        <v>936.7</v>
      </c>
      <c r="M50" s="215">
        <v>139459.20000000001</v>
      </c>
      <c r="N50" s="215"/>
      <c r="O50" s="215">
        <v>0</v>
      </c>
      <c r="P50" s="215">
        <v>0</v>
      </c>
      <c r="Q50" s="215">
        <v>0</v>
      </c>
      <c r="R50" s="216">
        <v>144870</v>
      </c>
      <c r="S50" s="216">
        <v>8129</v>
      </c>
      <c r="T50" s="216">
        <v>11410</v>
      </c>
      <c r="U50" s="216">
        <v>62069</v>
      </c>
      <c r="V50" s="216">
        <v>19140</v>
      </c>
      <c r="W50" s="216"/>
      <c r="X50" s="216">
        <v>26012</v>
      </c>
      <c r="Y50" s="216">
        <v>73498</v>
      </c>
      <c r="Z50" s="216">
        <f>SUMIF([1]COVID!B:B,'[1]All Schools'!C72,[1]COVID!L:P)</f>
        <v>11311</v>
      </c>
      <c r="AA50" s="216">
        <v>8871.25</v>
      </c>
      <c r="AB50" s="219"/>
      <c r="AC50" s="217">
        <f t="shared" si="1"/>
        <v>2539295.3769426588</v>
      </c>
    </row>
    <row r="51" spans="1:29" x14ac:dyDescent="0.25">
      <c r="A51" s="208" t="s">
        <v>56</v>
      </c>
      <c r="B51" t="s">
        <v>56</v>
      </c>
      <c r="C51" s="218">
        <v>3072177</v>
      </c>
      <c r="D51" s="208" t="s">
        <v>82</v>
      </c>
      <c r="E51" s="211">
        <f>SUMIF([1]SCHBLK!B:B,'[1]All Schools'!C88,[1]SCHBLK!Q:Q)</f>
        <v>1733608.380725401</v>
      </c>
      <c r="F51" s="211">
        <v>0</v>
      </c>
      <c r="G51" s="212">
        <f t="shared" si="2"/>
        <v>1733608.380725401</v>
      </c>
      <c r="H51" s="219">
        <v>3072177</v>
      </c>
      <c r="I51" s="214">
        <v>47875.710821917819</v>
      </c>
      <c r="J51" s="214">
        <v>0</v>
      </c>
      <c r="K51" s="215">
        <v>0</v>
      </c>
      <c r="L51" s="215">
        <v>936.7</v>
      </c>
      <c r="M51" s="215">
        <v>108537.59999999999</v>
      </c>
      <c r="N51" s="215"/>
      <c r="O51" s="215">
        <v>0</v>
      </c>
      <c r="P51" s="215">
        <v>0</v>
      </c>
      <c r="Q51" s="215">
        <v>0</v>
      </c>
      <c r="R51" s="216">
        <v>133895</v>
      </c>
      <c r="S51" s="216">
        <v>8233</v>
      </c>
      <c r="T51" s="216">
        <v>11264</v>
      </c>
      <c r="U51" s="216">
        <v>48259</v>
      </c>
      <c r="V51" s="216">
        <v>16660</v>
      </c>
      <c r="W51" s="216"/>
      <c r="X51" s="216">
        <v>22880</v>
      </c>
      <c r="Y51" s="216">
        <v>64647</v>
      </c>
      <c r="Z51" s="216">
        <f>SUMIF([1]COVID!B:B,'[1]All Schools'!C88,[1]COVID!L:P)</f>
        <v>0</v>
      </c>
      <c r="AA51" s="216">
        <v>8961.25</v>
      </c>
      <c r="AB51" s="219"/>
      <c r="AC51" s="217">
        <f t="shared" si="1"/>
        <v>2205757.6415473185</v>
      </c>
    </row>
    <row r="52" spans="1:29" x14ac:dyDescent="0.25">
      <c r="A52" s="208" t="s">
        <v>57</v>
      </c>
      <c r="B52" t="s">
        <v>57</v>
      </c>
      <c r="C52" s="218">
        <v>3072178</v>
      </c>
      <c r="D52" s="208" t="s">
        <v>88</v>
      </c>
      <c r="E52" s="211">
        <f>SUMIF([1]SCHBLK!B:B,'[1]All Schools'!C93,[1]SCHBLK!Q:Q)</f>
        <v>1112611.007951542</v>
      </c>
      <c r="F52" s="211">
        <v>0</v>
      </c>
      <c r="G52" s="212">
        <f t="shared" si="2"/>
        <v>1112611.007951542</v>
      </c>
      <c r="H52" s="219">
        <v>3072178</v>
      </c>
      <c r="I52" s="214">
        <v>44403.010958904095</v>
      </c>
      <c r="J52" s="214">
        <v>0</v>
      </c>
      <c r="K52" s="215">
        <v>0</v>
      </c>
      <c r="L52" s="215">
        <v>0</v>
      </c>
      <c r="M52" s="215">
        <v>63942</v>
      </c>
      <c r="N52" s="215"/>
      <c r="O52" s="215">
        <v>0</v>
      </c>
      <c r="P52" s="215">
        <v>0</v>
      </c>
      <c r="Q52" s="215">
        <v>0</v>
      </c>
      <c r="R52" s="216">
        <v>145260</v>
      </c>
      <c r="S52" s="216">
        <v>7412</v>
      </c>
      <c r="T52" s="216">
        <v>10337</v>
      </c>
      <c r="U52" s="216">
        <v>24692</v>
      </c>
      <c r="V52" s="216">
        <v>9240</v>
      </c>
      <c r="W52" s="216"/>
      <c r="X52" s="216">
        <v>12419</v>
      </c>
      <c r="Y52" s="216">
        <v>35089</v>
      </c>
      <c r="Z52" s="216">
        <f>SUMIF([1]COVID!B:B,'[1]All Schools'!C93,[1]COVID!L:P)</f>
        <v>1890</v>
      </c>
      <c r="AA52" s="216">
        <v>6472.75</v>
      </c>
      <c r="AB52" s="219"/>
      <c r="AC52" s="217">
        <f t="shared" si="1"/>
        <v>1473767.7689104462</v>
      </c>
    </row>
    <row r="53" spans="1:29" x14ac:dyDescent="0.25">
      <c r="A53" s="208" t="s">
        <v>58</v>
      </c>
      <c r="B53" t="s">
        <v>58</v>
      </c>
      <c r="C53" s="218">
        <v>3072179</v>
      </c>
      <c r="D53" s="208" t="s">
        <v>94</v>
      </c>
      <c r="E53" s="211">
        <f>SUMIF([1]SCHBLK!B:B,'[1]All Schools'!C99,[1]SCHBLK!Q:Q)</f>
        <v>1653839.9622981867</v>
      </c>
      <c r="F53" s="211">
        <v>0</v>
      </c>
      <c r="G53" s="212">
        <f t="shared" si="2"/>
        <v>1653839.9622981867</v>
      </c>
      <c r="H53" s="219">
        <v>3072179</v>
      </c>
      <c r="I53" s="214">
        <v>24654.457534246572</v>
      </c>
      <c r="J53" s="214">
        <v>0</v>
      </c>
      <c r="K53" s="215">
        <v>0</v>
      </c>
      <c r="L53" s="215">
        <v>936.7</v>
      </c>
      <c r="M53" s="215">
        <v>62874.15</v>
      </c>
      <c r="N53" s="215">
        <v>51514.29</v>
      </c>
      <c r="O53" s="215">
        <v>0</v>
      </c>
      <c r="P53" s="215">
        <v>0</v>
      </c>
      <c r="Q53" s="215">
        <v>0</v>
      </c>
      <c r="R53" s="216">
        <v>108555</v>
      </c>
      <c r="S53" s="216">
        <v>7912</v>
      </c>
      <c r="T53" s="216">
        <v>10973</v>
      </c>
      <c r="U53" s="216">
        <v>38787</v>
      </c>
      <c r="V53" s="216">
        <v>13210</v>
      </c>
      <c r="W53" s="216"/>
      <c r="X53" s="216">
        <v>19299</v>
      </c>
      <c r="Y53" s="216">
        <v>59993</v>
      </c>
      <c r="Z53" s="216">
        <f>SUMIF([1]COVID!B:B,'[1]All Schools'!C99,[1]COVID!L:P)</f>
        <v>3812</v>
      </c>
      <c r="AA53" s="216">
        <v>7849.75</v>
      </c>
      <c r="AB53" s="219"/>
      <c r="AC53" s="217">
        <f t="shared" si="1"/>
        <v>2064210.3098324332</v>
      </c>
    </row>
    <row r="54" spans="1:29" x14ac:dyDescent="0.25">
      <c r="A54" s="208" t="s">
        <v>59</v>
      </c>
      <c r="B54" t="s">
        <v>59</v>
      </c>
      <c r="C54" s="218">
        <v>3072180</v>
      </c>
      <c r="D54" s="208" t="s">
        <v>37</v>
      </c>
      <c r="E54" s="211">
        <f>SUMIF([1]SCHBLK!B:B,'[1]All Schools'!C46,[1]SCHBLK!Q:Q)</f>
        <v>3206845.8248148891</v>
      </c>
      <c r="F54" s="211">
        <v>0</v>
      </c>
      <c r="G54" s="212">
        <f t="shared" si="2"/>
        <v>3206845.8248148891</v>
      </c>
      <c r="H54" s="219">
        <v>3074036</v>
      </c>
      <c r="I54" s="214">
        <v>143961.15068493146</v>
      </c>
      <c r="J54" s="214">
        <v>0</v>
      </c>
      <c r="K54" s="215">
        <v>0</v>
      </c>
      <c r="L54" s="215">
        <v>624.46</v>
      </c>
      <c r="M54" s="215">
        <v>310661.44999999995</v>
      </c>
      <c r="N54" s="215"/>
      <c r="O54" s="215">
        <v>0</v>
      </c>
      <c r="P54" s="215">
        <v>0</v>
      </c>
      <c r="Q54" s="215">
        <v>0</v>
      </c>
      <c r="R54" s="216">
        <v>175415</v>
      </c>
      <c r="S54" s="216">
        <v>8896</v>
      </c>
      <c r="T54" s="216">
        <v>12466</v>
      </c>
      <c r="U54" s="216">
        <v>90373</v>
      </c>
      <c r="V54" s="216">
        <v>28520</v>
      </c>
      <c r="W54" s="216"/>
      <c r="X54" s="216">
        <v>39494</v>
      </c>
      <c r="Y54" s="216">
        <v>111590</v>
      </c>
      <c r="Z54" s="216">
        <f>SUMIF([1]COVID!B:B,'[1]All Schools'!C46,[1]COVID!L:P)</f>
        <v>0</v>
      </c>
      <c r="AA54" s="216">
        <v>11699.5</v>
      </c>
      <c r="AB54" s="219"/>
      <c r="AC54" s="217">
        <f t="shared" si="1"/>
        <v>4140546.3854998206</v>
      </c>
    </row>
    <row r="55" spans="1:29" x14ac:dyDescent="0.25">
      <c r="A55" s="208" t="s">
        <v>60</v>
      </c>
      <c r="B55" t="s">
        <v>60</v>
      </c>
      <c r="C55" s="218">
        <v>3072181</v>
      </c>
      <c r="D55" s="208" t="s">
        <v>84</v>
      </c>
      <c r="E55" s="211">
        <f>SUMIF([1]SCHBLK!B:B,'[1]All Schools'!C89,[1]SCHBLK!Q:Q)</f>
        <v>1871676.8105028754</v>
      </c>
      <c r="F55" s="211">
        <v>0</v>
      </c>
      <c r="G55" s="212">
        <f t="shared" si="2"/>
        <v>1871676.8105028754</v>
      </c>
      <c r="H55" s="219">
        <v>3072181</v>
      </c>
      <c r="I55" s="214">
        <v>139619.13150684937</v>
      </c>
      <c r="J55" s="214">
        <v>0</v>
      </c>
      <c r="K55" s="215">
        <v>0</v>
      </c>
      <c r="L55" s="215">
        <v>0</v>
      </c>
      <c r="M55" s="215">
        <v>177911.4</v>
      </c>
      <c r="N55" s="215"/>
      <c r="O55" s="215">
        <v>0</v>
      </c>
      <c r="P55" s="215">
        <v>0</v>
      </c>
      <c r="Q55" s="215">
        <v>0</v>
      </c>
      <c r="R55" s="216">
        <v>188300</v>
      </c>
      <c r="S55" s="216">
        <v>8017</v>
      </c>
      <c r="T55" s="216">
        <v>11340</v>
      </c>
      <c r="U55" s="216">
        <v>44448</v>
      </c>
      <c r="V55" s="216">
        <v>17970</v>
      </c>
      <c r="W55" s="216"/>
      <c r="X55" s="216">
        <v>22991</v>
      </c>
      <c r="Y55" s="216">
        <v>65336</v>
      </c>
      <c r="Z55" s="216">
        <f>SUMIF([1]COVID!B:B,'[1]All Schools'!C89,[1]COVID!L:P)</f>
        <v>15775</v>
      </c>
      <c r="AA55" s="216">
        <v>8495.5</v>
      </c>
      <c r="AB55" s="219"/>
      <c r="AC55" s="217">
        <f t="shared" si="1"/>
        <v>2571879.8420097246</v>
      </c>
    </row>
    <row r="56" spans="1:29" x14ac:dyDescent="0.25">
      <c r="A56" s="208" t="s">
        <v>61</v>
      </c>
      <c r="B56" t="s">
        <v>61</v>
      </c>
      <c r="C56" s="218">
        <v>3072182</v>
      </c>
      <c r="D56" s="208" t="s">
        <v>56</v>
      </c>
      <c r="E56" s="211">
        <f>SUMIF([1]SCHBLK!B:B,'[1]All Schools'!C63,[1]SCHBLK!Q:Q)</f>
        <v>2628120.8851839779</v>
      </c>
      <c r="F56" s="211">
        <v>0</v>
      </c>
      <c r="G56" s="212">
        <f t="shared" si="2"/>
        <v>2628120.8851839779</v>
      </c>
      <c r="H56" s="219">
        <v>3072182</v>
      </c>
      <c r="I56" s="214">
        <v>85136.839372707575</v>
      </c>
      <c r="J56" s="214">
        <v>0</v>
      </c>
      <c r="K56" s="215">
        <v>0</v>
      </c>
      <c r="L56" s="215">
        <v>0</v>
      </c>
      <c r="M56" s="215">
        <v>140049.45000000001</v>
      </c>
      <c r="N56" s="215"/>
      <c r="O56" s="215">
        <v>0</v>
      </c>
      <c r="P56" s="215">
        <v>0</v>
      </c>
      <c r="Q56" s="215">
        <v>0</v>
      </c>
      <c r="R56" s="216">
        <v>138885</v>
      </c>
      <c r="S56" s="216">
        <v>8917</v>
      </c>
      <c r="T56" s="216">
        <v>12478</v>
      </c>
      <c r="U56" s="216">
        <v>103796</v>
      </c>
      <c r="V56" s="216">
        <v>22400</v>
      </c>
      <c r="W56" s="216"/>
      <c r="X56" s="216">
        <v>38207</v>
      </c>
      <c r="Y56" s="216">
        <v>107955</v>
      </c>
      <c r="Z56" s="216">
        <f>SUMIF([1]COVID!B:B,'[1]All Schools'!C63,[1]COVID!L:P)</f>
        <v>0</v>
      </c>
      <c r="AA56" s="216">
        <v>11438.5</v>
      </c>
      <c r="AB56" s="219"/>
      <c r="AC56" s="217">
        <f t="shared" si="1"/>
        <v>3297383.6745566856</v>
      </c>
    </row>
    <row r="57" spans="1:29" x14ac:dyDescent="0.25">
      <c r="A57" s="208" t="s">
        <v>62</v>
      </c>
      <c r="B57" t="s">
        <v>62</v>
      </c>
      <c r="C57" s="218">
        <v>3072183</v>
      </c>
      <c r="D57" s="208" t="s">
        <v>85</v>
      </c>
      <c r="E57" s="211">
        <f>SUMIF([1]SCHBLK!B:B,'[1]All Schools'!C90,[1]SCHBLK!Q:Q)</f>
        <v>1978991.7289723095</v>
      </c>
      <c r="F57" s="211">
        <v>0</v>
      </c>
      <c r="G57" s="212">
        <f t="shared" si="2"/>
        <v>1978991.7289723095</v>
      </c>
      <c r="H57" s="219">
        <v>3072183</v>
      </c>
      <c r="I57" s="214">
        <v>78385.575320009026</v>
      </c>
      <c r="J57" s="214">
        <v>0</v>
      </c>
      <c r="K57" s="215">
        <v>0</v>
      </c>
      <c r="L57" s="215">
        <v>936.7</v>
      </c>
      <c r="M57" s="215">
        <v>131472.15</v>
      </c>
      <c r="N57" s="215"/>
      <c r="O57" s="215">
        <v>0</v>
      </c>
      <c r="P57" s="215">
        <v>0</v>
      </c>
      <c r="Q57" s="215">
        <v>0</v>
      </c>
      <c r="R57" s="216">
        <v>151985</v>
      </c>
      <c r="S57" s="216">
        <v>8142</v>
      </c>
      <c r="T57" s="216">
        <v>11404</v>
      </c>
      <c r="U57" s="216">
        <v>56439</v>
      </c>
      <c r="V57" s="216">
        <v>19140</v>
      </c>
      <c r="W57" s="216"/>
      <c r="X57" s="216">
        <v>25901</v>
      </c>
      <c r="Y57" s="216">
        <v>73182</v>
      </c>
      <c r="Z57" s="216">
        <f>SUMIF([1]COVID!B:B,'[1]All Schools'!C90,[1]COVID!L:P)</f>
        <v>3185</v>
      </c>
      <c r="AA57" s="216">
        <v>8938.75</v>
      </c>
      <c r="AB57" s="219"/>
      <c r="AC57" s="217">
        <f t="shared" si="1"/>
        <v>2548102.9042923185</v>
      </c>
    </row>
    <row r="58" spans="1:29" x14ac:dyDescent="0.25">
      <c r="A58" s="208" t="s">
        <v>64</v>
      </c>
      <c r="B58" t="s">
        <v>64</v>
      </c>
      <c r="C58" s="218">
        <v>3072186</v>
      </c>
      <c r="D58" s="208" t="s">
        <v>87</v>
      </c>
      <c r="E58" s="211">
        <f>SUMIF([1]SCHBLK!B:B,'[1]All Schools'!C92,[1]SCHBLK!Q:Q)</f>
        <v>1952306.1844942851</v>
      </c>
      <c r="F58" s="211">
        <v>0</v>
      </c>
      <c r="G58" s="212">
        <f t="shared" si="2"/>
        <v>1952306.1844942851</v>
      </c>
      <c r="H58" s="219">
        <v>3072186</v>
      </c>
      <c r="I58" s="214">
        <v>16348.342465753425</v>
      </c>
      <c r="J58" s="214">
        <v>0</v>
      </c>
      <c r="K58" s="215">
        <v>0</v>
      </c>
      <c r="L58" s="215">
        <v>0</v>
      </c>
      <c r="M58" s="215">
        <v>83959.2</v>
      </c>
      <c r="N58" s="215"/>
      <c r="O58" s="215">
        <v>0</v>
      </c>
      <c r="P58" s="215">
        <v>0</v>
      </c>
      <c r="Q58" s="215">
        <v>0</v>
      </c>
      <c r="R58" s="216">
        <v>110075</v>
      </c>
      <c r="S58" s="216">
        <v>8150</v>
      </c>
      <c r="T58" s="216">
        <v>11404</v>
      </c>
      <c r="U58" s="216">
        <v>70756</v>
      </c>
      <c r="V58" s="216">
        <v>19420</v>
      </c>
      <c r="W58" s="216"/>
      <c r="X58" s="216">
        <v>25340</v>
      </c>
      <c r="Y58" s="216">
        <v>71602</v>
      </c>
      <c r="Z58" s="216">
        <f>SUMIF([1]COVID!B:B,'[1]All Schools'!C92,[1]COVID!L:P)</f>
        <v>0</v>
      </c>
      <c r="AA58" s="216">
        <v>9004</v>
      </c>
      <c r="AB58" s="219"/>
      <c r="AC58" s="217">
        <f t="shared" si="1"/>
        <v>2378364.7269600388</v>
      </c>
    </row>
    <row r="59" spans="1:29" x14ac:dyDescent="0.25">
      <c r="A59" s="208" t="s">
        <v>65</v>
      </c>
      <c r="B59" t="s">
        <v>65</v>
      </c>
      <c r="C59" s="218">
        <v>3072187</v>
      </c>
      <c r="D59" s="208" t="s">
        <v>40</v>
      </c>
      <c r="E59" s="211">
        <f>SUMIF([1]SCHBLK!B:B,'[1]All Schools'!C49,[1]SCHBLK!Q:Q)</f>
        <v>3315421.2496412871</v>
      </c>
      <c r="F59" s="211">
        <v>0</v>
      </c>
      <c r="G59" s="212">
        <f t="shared" si="2"/>
        <v>3315421.2496412871</v>
      </c>
      <c r="H59" s="219">
        <v>3072167</v>
      </c>
      <c r="I59" s="214">
        <v>224732.42890410969</v>
      </c>
      <c r="J59" s="214">
        <v>0</v>
      </c>
      <c r="K59" s="215">
        <v>0</v>
      </c>
      <c r="L59" s="215">
        <v>0</v>
      </c>
      <c r="M59" s="215">
        <v>224927.55000000002</v>
      </c>
      <c r="N59" s="215"/>
      <c r="O59" s="215">
        <v>0</v>
      </c>
      <c r="P59" s="215">
        <v>0</v>
      </c>
      <c r="Q59" s="215">
        <v>0</v>
      </c>
      <c r="R59" s="216">
        <v>253170</v>
      </c>
      <c r="S59" s="216">
        <v>9392</v>
      </c>
      <c r="T59" s="216">
        <v>12962</v>
      </c>
      <c r="U59" s="216">
        <v>118314</v>
      </c>
      <c r="V59" s="216">
        <v>33140</v>
      </c>
      <c r="W59" s="216"/>
      <c r="X59" s="216">
        <v>44808</v>
      </c>
      <c r="Y59" s="216">
        <v>126606</v>
      </c>
      <c r="Z59" s="216">
        <f>SUMIF([1]COVID!B:B,'[1]All Schools'!C49,[1]COVID!L:P)</f>
        <v>7347</v>
      </c>
      <c r="AA59" s="216">
        <v>13207</v>
      </c>
      <c r="AB59" s="219"/>
      <c r="AC59" s="217">
        <f t="shared" si="1"/>
        <v>4384027.2285453966</v>
      </c>
    </row>
    <row r="60" spans="1:29" x14ac:dyDescent="0.25">
      <c r="A60" s="208" t="s">
        <v>66</v>
      </c>
      <c r="B60" t="s">
        <v>66</v>
      </c>
      <c r="C60" s="218">
        <v>3073500</v>
      </c>
      <c r="D60" s="208" t="s">
        <v>57</v>
      </c>
      <c r="E60" s="211">
        <f>SUMIF([1]SCHBLK!B:B,'[1]All Schools'!C64,[1]SCHBLK!Q:Q)</f>
        <v>1637006.014282227</v>
      </c>
      <c r="F60" s="211">
        <v>0</v>
      </c>
      <c r="G60" s="212">
        <f t="shared" si="2"/>
        <v>1637006.014282227</v>
      </c>
      <c r="H60" s="219">
        <v>3073500</v>
      </c>
      <c r="I60" s="214">
        <v>72731.917808219223</v>
      </c>
      <c r="J60" s="214">
        <v>0</v>
      </c>
      <c r="K60" s="215">
        <v>0</v>
      </c>
      <c r="L60" s="215">
        <v>0</v>
      </c>
      <c r="M60" s="215">
        <v>112127.1</v>
      </c>
      <c r="N60" s="215"/>
      <c r="O60" s="215">
        <v>0</v>
      </c>
      <c r="P60" s="215">
        <v>0</v>
      </c>
      <c r="Q60" s="215">
        <v>0</v>
      </c>
      <c r="R60" s="216">
        <v>42650</v>
      </c>
      <c r="S60" s="216">
        <v>8137</v>
      </c>
      <c r="T60" s="216">
        <v>11352</v>
      </c>
      <c r="U60" s="216">
        <v>60743</v>
      </c>
      <c r="V60" s="216">
        <v>24590</v>
      </c>
      <c r="W60" s="216"/>
      <c r="X60" s="216">
        <v>24558</v>
      </c>
      <c r="Y60" s="216">
        <v>69389</v>
      </c>
      <c r="Z60" s="216">
        <f>SUMIF([1]COVID!B:B,'[1]All Schools'!C64,[1]COVID!L:P)</f>
        <v>0</v>
      </c>
      <c r="AA60" s="216">
        <v>0</v>
      </c>
      <c r="AB60" s="219"/>
      <c r="AC60" s="217">
        <f t="shared" si="1"/>
        <v>2063284.0320904462</v>
      </c>
    </row>
    <row r="61" spans="1:29" x14ac:dyDescent="0.25">
      <c r="A61" s="208" t="s">
        <v>68</v>
      </c>
      <c r="B61" t="s">
        <v>68</v>
      </c>
      <c r="C61" s="218">
        <v>3073503</v>
      </c>
      <c r="D61" s="208" t="s">
        <v>64</v>
      </c>
      <c r="E61" s="211">
        <f>SUMIF([1]SCHBLK!B:B,'[1]All Schools'!C71,[1]SCHBLK!Q:Q)</f>
        <v>1825299.4684335811</v>
      </c>
      <c r="F61" s="211">
        <v>0</v>
      </c>
      <c r="G61" s="212">
        <f t="shared" si="2"/>
        <v>1825299.4684335811</v>
      </c>
      <c r="H61" s="219">
        <v>3073503</v>
      </c>
      <c r="I61" s="214">
        <v>94552.186301369831</v>
      </c>
      <c r="J61" s="214">
        <v>0</v>
      </c>
      <c r="K61" s="215">
        <v>0</v>
      </c>
      <c r="L61" s="215">
        <v>3122.32</v>
      </c>
      <c r="M61" s="215">
        <v>109443.15</v>
      </c>
      <c r="N61" s="215"/>
      <c r="O61" s="215">
        <v>0</v>
      </c>
      <c r="P61" s="215">
        <v>0</v>
      </c>
      <c r="Q61" s="215">
        <v>0</v>
      </c>
      <c r="R61" s="216">
        <v>83565</v>
      </c>
      <c r="S61" s="216">
        <v>8167</v>
      </c>
      <c r="T61" s="216">
        <v>11428</v>
      </c>
      <c r="U61" s="216">
        <v>64872</v>
      </c>
      <c r="V61" s="216">
        <v>19230</v>
      </c>
      <c r="W61" s="216"/>
      <c r="X61" s="216">
        <v>26068</v>
      </c>
      <c r="Y61" s="216">
        <v>73656</v>
      </c>
      <c r="Z61" s="216">
        <f>SUMIF([1]COVID!B:B,'[1]All Schools'!C71,[1]COVID!L:P)</f>
        <v>0</v>
      </c>
      <c r="AA61" s="216">
        <v>0</v>
      </c>
      <c r="AB61" s="219"/>
      <c r="AC61" s="217">
        <f t="shared" si="1"/>
        <v>2319403.1247349507</v>
      </c>
    </row>
    <row r="62" spans="1:29" x14ac:dyDescent="0.25">
      <c r="A62" s="208" t="s">
        <v>69</v>
      </c>
      <c r="B62" t="s">
        <v>69</v>
      </c>
      <c r="C62" s="218">
        <v>3073504</v>
      </c>
      <c r="D62" s="208" t="s">
        <v>75</v>
      </c>
      <c r="E62" s="211">
        <f>SUMIF([1]SCHBLK!B:B,'[1]All Schools'!C81,[1]SCHBLK!Q:Q)</f>
        <v>1668265.148414491</v>
      </c>
      <c r="F62" s="211">
        <v>0</v>
      </c>
      <c r="G62" s="212">
        <f t="shared" si="2"/>
        <v>1668265.148414491</v>
      </c>
      <c r="H62" s="219">
        <v>3073504</v>
      </c>
      <c r="I62" s="214">
        <v>91568.840280709628</v>
      </c>
      <c r="J62" s="214">
        <v>0</v>
      </c>
      <c r="K62" s="215">
        <v>0</v>
      </c>
      <c r="L62" s="215">
        <v>936.7</v>
      </c>
      <c r="M62" s="215">
        <v>135138.75</v>
      </c>
      <c r="N62" s="215"/>
      <c r="O62" s="215">
        <v>0</v>
      </c>
      <c r="P62" s="215">
        <v>0</v>
      </c>
      <c r="Q62" s="215">
        <v>0</v>
      </c>
      <c r="R62" s="216">
        <v>43040</v>
      </c>
      <c r="S62" s="216">
        <v>8050</v>
      </c>
      <c r="T62" s="216">
        <v>11218</v>
      </c>
      <c r="U62" s="216">
        <v>56029</v>
      </c>
      <c r="V62" s="216">
        <v>16940</v>
      </c>
      <c r="W62" s="216"/>
      <c r="X62" s="216">
        <v>23607</v>
      </c>
      <c r="Y62" s="216">
        <v>66701</v>
      </c>
      <c r="Z62" s="216">
        <f>SUMIF([1]COVID!B:B,'[1]All Schools'!C81,[1]COVID!L:P)</f>
        <v>5257</v>
      </c>
      <c r="AA62" s="216">
        <v>0</v>
      </c>
      <c r="AB62" s="219"/>
      <c r="AC62" s="217">
        <f t="shared" si="1"/>
        <v>2126751.4386952007</v>
      </c>
    </row>
    <row r="63" spans="1:29" x14ac:dyDescent="0.25">
      <c r="A63" s="208" t="s">
        <v>70</v>
      </c>
      <c r="B63" t="s">
        <v>70</v>
      </c>
      <c r="C63" s="218">
        <v>3073505</v>
      </c>
      <c r="D63" s="208" t="s">
        <v>73</v>
      </c>
      <c r="E63" s="211">
        <f>SUMIF([1]SCHBLK!B:B,'[1]All Schools'!C79,[1]SCHBLK!Q:Q)</f>
        <v>1027929.4337969549</v>
      </c>
      <c r="F63" s="211">
        <v>0</v>
      </c>
      <c r="G63" s="212">
        <f t="shared" si="2"/>
        <v>1027929.4337969549</v>
      </c>
      <c r="H63" s="219">
        <v>3073505</v>
      </c>
      <c r="I63" s="214">
        <v>4195.8301369863002</v>
      </c>
      <c r="J63" s="214">
        <v>0</v>
      </c>
      <c r="K63" s="215">
        <v>0</v>
      </c>
      <c r="L63" s="215">
        <v>0</v>
      </c>
      <c r="M63" s="215">
        <v>101121</v>
      </c>
      <c r="N63" s="215"/>
      <c r="O63" s="215">
        <v>0</v>
      </c>
      <c r="P63" s="215">
        <v>0</v>
      </c>
      <c r="Q63" s="215">
        <v>0</v>
      </c>
      <c r="R63" s="216">
        <v>39005</v>
      </c>
      <c r="S63" s="216">
        <v>7408</v>
      </c>
      <c r="T63" s="216">
        <v>10383</v>
      </c>
      <c r="U63" s="216">
        <v>35187</v>
      </c>
      <c r="V63" s="216">
        <v>9800</v>
      </c>
      <c r="W63" s="216"/>
      <c r="X63" s="216">
        <v>13929</v>
      </c>
      <c r="Y63" s="216">
        <v>39357</v>
      </c>
      <c r="Z63" s="216">
        <f>SUMIF([1]COVID!B:B,'[1]All Schools'!C79,[1]COVID!L:P)</f>
        <v>0</v>
      </c>
      <c r="AA63" s="216">
        <v>0</v>
      </c>
      <c r="AB63" s="219"/>
      <c r="AC63" s="217">
        <f t="shared" si="1"/>
        <v>1288315.2639339413</v>
      </c>
    </row>
    <row r="64" spans="1:29" x14ac:dyDescent="0.25">
      <c r="A64" s="208" t="s">
        <v>71</v>
      </c>
      <c r="B64" t="s">
        <v>71</v>
      </c>
      <c r="C64" s="218">
        <v>3073506</v>
      </c>
      <c r="D64" s="208" t="s">
        <v>74</v>
      </c>
      <c r="E64" s="211">
        <f>SUMIF([1]SCHBLK!B:B,'[1]All Schools'!C80,[1]SCHBLK!Q:Q)</f>
        <v>2105441.1427034815</v>
      </c>
      <c r="F64" s="211">
        <v>0</v>
      </c>
      <c r="G64" s="212">
        <f t="shared" si="2"/>
        <v>2105441.1427034815</v>
      </c>
      <c r="H64" s="219">
        <v>3073506</v>
      </c>
      <c r="I64" s="214">
        <v>94456.583561643856</v>
      </c>
      <c r="J64" s="214">
        <v>0</v>
      </c>
      <c r="K64" s="215">
        <v>0</v>
      </c>
      <c r="L64" s="215">
        <v>0</v>
      </c>
      <c r="M64" s="215">
        <v>45311.700000000004</v>
      </c>
      <c r="N64" s="215"/>
      <c r="O64" s="215">
        <v>0</v>
      </c>
      <c r="P64" s="215">
        <v>0</v>
      </c>
      <c r="Q64" s="215">
        <v>0</v>
      </c>
      <c r="R64" s="216">
        <v>73975</v>
      </c>
      <c r="S64" s="216">
        <v>8754</v>
      </c>
      <c r="T64" s="216">
        <v>12005</v>
      </c>
      <c r="U64" s="216">
        <v>60205</v>
      </c>
      <c r="V64" s="216">
        <v>19790</v>
      </c>
      <c r="W64" s="216"/>
      <c r="X64" s="216">
        <v>29705</v>
      </c>
      <c r="Y64" s="216">
        <v>83930</v>
      </c>
      <c r="Z64" s="216">
        <f>SUMIF([1]COVID!B:B,'[1]All Schools'!C80,[1]COVID!L:P)</f>
        <v>943</v>
      </c>
      <c r="AA64" s="216">
        <v>0</v>
      </c>
      <c r="AB64" s="219"/>
      <c r="AC64" s="217">
        <f t="shared" si="1"/>
        <v>2534516.4262651252</v>
      </c>
    </row>
    <row r="65" spans="1:29" x14ac:dyDescent="0.25">
      <c r="A65" s="208" t="s">
        <v>72</v>
      </c>
      <c r="B65" t="s">
        <v>72</v>
      </c>
      <c r="C65" s="218">
        <v>3073507</v>
      </c>
      <c r="D65" s="208" t="s">
        <v>77</v>
      </c>
      <c r="E65" s="211">
        <f>SUMIF([1]SCHBLK!B:B,'[1]All Schools'!C83,[1]SCHBLK!Q:Q)</f>
        <v>2522963.6413227548</v>
      </c>
      <c r="F65" s="211">
        <v>0</v>
      </c>
      <c r="G65" s="212">
        <f t="shared" si="2"/>
        <v>2522963.6413227548</v>
      </c>
      <c r="H65" s="219">
        <v>3073507</v>
      </c>
      <c r="I65" s="214">
        <v>140742.16169623478</v>
      </c>
      <c r="J65" s="214">
        <v>0</v>
      </c>
      <c r="K65" s="215">
        <v>0</v>
      </c>
      <c r="L65" s="215">
        <v>936.7</v>
      </c>
      <c r="M65" s="215">
        <v>137377.04999999999</v>
      </c>
      <c r="N65" s="215"/>
      <c r="O65" s="215">
        <v>0</v>
      </c>
      <c r="P65" s="215">
        <v>0</v>
      </c>
      <c r="Q65" s="215">
        <v>0</v>
      </c>
      <c r="R65" s="216">
        <v>49765</v>
      </c>
      <c r="S65" s="216">
        <v>8871</v>
      </c>
      <c r="T65" s="216">
        <v>12378</v>
      </c>
      <c r="U65" s="216">
        <v>112678</v>
      </c>
      <c r="V65" s="216">
        <v>27820</v>
      </c>
      <c r="W65" s="216"/>
      <c r="X65" s="216">
        <v>36641</v>
      </c>
      <c r="Y65" s="216">
        <v>103529</v>
      </c>
      <c r="Z65" s="216">
        <f>SUMIF([1]COVID!B:B,'[1]All Schools'!C83,[1]COVID!L:P)</f>
        <v>3344</v>
      </c>
      <c r="AA65" s="216">
        <v>0</v>
      </c>
      <c r="AB65" s="219"/>
      <c r="AC65" s="217">
        <f t="shared" ref="AC65:AC86" si="3">SUM(I65:AA65)+G65</f>
        <v>3157045.5530189895</v>
      </c>
    </row>
    <row r="66" spans="1:29" x14ac:dyDescent="0.25">
      <c r="A66" s="208" t="s">
        <v>73</v>
      </c>
      <c r="B66" t="s">
        <v>73</v>
      </c>
      <c r="C66" s="218">
        <v>3073508</v>
      </c>
      <c r="D66" s="208" t="s">
        <v>80</v>
      </c>
      <c r="E66" s="211">
        <f>SUMIF([1]SCHBLK!B:B,'[1]All Schools'!C86,[1]SCHBLK!Q:Q)</f>
        <v>2476268.9313750495</v>
      </c>
      <c r="F66" s="211">
        <v>0</v>
      </c>
      <c r="G66" s="212">
        <f t="shared" si="2"/>
        <v>2476268.9313750495</v>
      </c>
      <c r="H66" s="219">
        <v>3073508</v>
      </c>
      <c r="I66" s="214">
        <v>69925.884931506866</v>
      </c>
      <c r="J66" s="214">
        <v>0</v>
      </c>
      <c r="K66" s="215">
        <v>0</v>
      </c>
      <c r="L66" s="215">
        <v>2497.86</v>
      </c>
      <c r="M66" s="215">
        <v>110843.7</v>
      </c>
      <c r="N66" s="215"/>
      <c r="O66" s="215">
        <v>0</v>
      </c>
      <c r="P66" s="215">
        <v>0</v>
      </c>
      <c r="Q66" s="215">
        <v>0</v>
      </c>
      <c r="R66" s="216">
        <v>77620</v>
      </c>
      <c r="S66" s="216">
        <v>8737</v>
      </c>
      <c r="T66" s="216">
        <v>12203</v>
      </c>
      <c r="U66" s="216">
        <v>98617</v>
      </c>
      <c r="V66" s="216">
        <v>25060</v>
      </c>
      <c r="W66" s="216"/>
      <c r="X66" s="216">
        <v>34123</v>
      </c>
      <c r="Y66" s="216">
        <v>96417</v>
      </c>
      <c r="Z66" s="216">
        <f>SUMIF([1]COVID!B:B,'[1]All Schools'!C86,[1]COVID!L:P)</f>
        <v>1050</v>
      </c>
      <c r="AA66" s="216">
        <v>0</v>
      </c>
      <c r="AB66" s="219"/>
      <c r="AC66" s="217">
        <f t="shared" si="3"/>
        <v>3013363.3763065562</v>
      </c>
    </row>
    <row r="67" spans="1:29" x14ac:dyDescent="0.25">
      <c r="A67" s="208" t="s">
        <v>74</v>
      </c>
      <c r="B67" t="s">
        <v>74</v>
      </c>
      <c r="C67" s="218">
        <v>3073509</v>
      </c>
      <c r="D67" s="208" t="s">
        <v>81</v>
      </c>
      <c r="E67" s="211">
        <f>SUMIF([1]SCHBLK!B:B,'[1]All Schools'!C87,[1]SCHBLK!Q:Q)</f>
        <v>1916861.4686052392</v>
      </c>
      <c r="F67" s="211">
        <v>0</v>
      </c>
      <c r="G67" s="212">
        <f t="shared" si="2"/>
        <v>1916861.4686052392</v>
      </c>
      <c r="H67" s="219">
        <v>3073509</v>
      </c>
      <c r="I67" s="214">
        <v>177659.18352571299</v>
      </c>
      <c r="J67" s="214">
        <v>0</v>
      </c>
      <c r="K67" s="215">
        <v>0</v>
      </c>
      <c r="L67" s="215">
        <v>0</v>
      </c>
      <c r="M67" s="215">
        <v>132182.40000000002</v>
      </c>
      <c r="N67" s="215"/>
      <c r="O67" s="215">
        <v>0</v>
      </c>
      <c r="P67" s="215">
        <v>0</v>
      </c>
      <c r="Q67" s="215">
        <v>0</v>
      </c>
      <c r="R67" s="216">
        <v>118535</v>
      </c>
      <c r="S67" s="216">
        <v>8154</v>
      </c>
      <c r="T67" s="216">
        <v>11416</v>
      </c>
      <c r="U67" s="216">
        <v>60060</v>
      </c>
      <c r="V67" s="216">
        <v>19180</v>
      </c>
      <c r="W67" s="216"/>
      <c r="X67" s="216">
        <v>24893</v>
      </c>
      <c r="Y67" s="216">
        <v>70337</v>
      </c>
      <c r="Z67" s="216">
        <f>SUMIF([1]COVID!B:B,'[1]All Schools'!C87,[1]COVID!L:P)</f>
        <v>2194</v>
      </c>
      <c r="AA67" s="216">
        <v>0</v>
      </c>
      <c r="AB67" s="219"/>
      <c r="AC67" s="217">
        <f t="shared" si="3"/>
        <v>2541472.0521309525</v>
      </c>
    </row>
    <row r="68" spans="1:29" x14ac:dyDescent="0.25">
      <c r="A68" s="208" t="s">
        <v>75</v>
      </c>
      <c r="B68" t="s">
        <v>75</v>
      </c>
      <c r="C68" s="218">
        <v>3073510</v>
      </c>
      <c r="D68" s="208" t="s">
        <v>33</v>
      </c>
      <c r="E68" s="211">
        <f>SUMIF([1]SCHBLK!B:B,'[1]All Schools'!C42,[1]SCHBLK!Q:Q)</f>
        <v>1796072.0658781752</v>
      </c>
      <c r="F68" s="211">
        <v>0</v>
      </c>
      <c r="G68" s="212">
        <f t="shared" si="2"/>
        <v>1796072.0658781752</v>
      </c>
      <c r="H68" s="219">
        <v>3074001</v>
      </c>
      <c r="I68" s="214">
        <v>40459.142465753466</v>
      </c>
      <c r="J68" s="214">
        <v>0</v>
      </c>
      <c r="K68" s="215">
        <v>0</v>
      </c>
      <c r="L68" s="215">
        <v>624.46</v>
      </c>
      <c r="M68" s="215">
        <v>128744.4</v>
      </c>
      <c r="N68" s="215"/>
      <c r="O68" s="215">
        <v>0</v>
      </c>
      <c r="P68" s="215">
        <v>0</v>
      </c>
      <c r="Q68" s="215">
        <v>0</v>
      </c>
      <c r="R68" s="216">
        <v>56975</v>
      </c>
      <c r="S68" s="216">
        <v>8162</v>
      </c>
      <c r="T68" s="216">
        <v>11428</v>
      </c>
      <c r="U68" s="216">
        <v>61341</v>
      </c>
      <c r="V68" s="216">
        <v>19460</v>
      </c>
      <c r="W68" s="216"/>
      <c r="X68" s="216">
        <v>24949</v>
      </c>
      <c r="Y68" s="216">
        <v>70495</v>
      </c>
      <c r="Z68" s="216">
        <f>SUMIF([1]COVID!B:B,'[1]All Schools'!C42,[1]COVID!L:P)</f>
        <v>6881</v>
      </c>
      <c r="AA68" s="216">
        <v>0</v>
      </c>
      <c r="AB68" s="219"/>
      <c r="AC68" s="217">
        <f t="shared" si="3"/>
        <v>2225591.0683439285</v>
      </c>
    </row>
    <row r="69" spans="1:29" x14ac:dyDescent="0.25">
      <c r="A69" s="208" t="s">
        <v>76</v>
      </c>
      <c r="B69" t="s">
        <v>76</v>
      </c>
      <c r="C69" s="218">
        <v>3073511</v>
      </c>
      <c r="D69" s="208" t="s">
        <v>66</v>
      </c>
      <c r="E69" s="211">
        <f>SUMIF([1]SCHBLK!B:B,'[1]All Schools'!C73,[1]SCHBLK!Q:Q)</f>
        <v>1171844.4921816248</v>
      </c>
      <c r="F69" s="211">
        <v>0</v>
      </c>
      <c r="G69" s="212">
        <f t="shared" si="2"/>
        <v>1171844.4921816248</v>
      </c>
      <c r="H69" s="219">
        <v>3073511</v>
      </c>
      <c r="I69" s="214">
        <v>40713.736986301374</v>
      </c>
      <c r="J69" s="214">
        <v>0</v>
      </c>
      <c r="K69" s="215">
        <v>0</v>
      </c>
      <c r="L69" s="215">
        <v>0</v>
      </c>
      <c r="M69" s="215">
        <v>117035.29999999999</v>
      </c>
      <c r="N69" s="215"/>
      <c r="O69" s="215">
        <v>0</v>
      </c>
      <c r="P69" s="215">
        <v>0</v>
      </c>
      <c r="Q69" s="215">
        <v>0</v>
      </c>
      <c r="R69" s="216">
        <v>113155</v>
      </c>
      <c r="S69" s="216">
        <v>7412</v>
      </c>
      <c r="T69" s="216">
        <v>10337</v>
      </c>
      <c r="U69" s="216">
        <v>22784</v>
      </c>
      <c r="V69" s="216">
        <v>9660</v>
      </c>
      <c r="W69" s="216"/>
      <c r="X69" s="216">
        <v>13986</v>
      </c>
      <c r="Y69" s="216">
        <v>39515</v>
      </c>
      <c r="Z69" s="216">
        <f>SUMIF([1]COVID!B:B,'[1]All Schools'!C73,[1]COVID!L:P)</f>
        <v>2767</v>
      </c>
      <c r="AA69" s="216">
        <v>6693.25</v>
      </c>
      <c r="AB69" s="219"/>
      <c r="AC69" s="217">
        <f t="shared" si="3"/>
        <v>1555902.7791679262</v>
      </c>
    </row>
    <row r="70" spans="1:29" x14ac:dyDescent="0.25">
      <c r="A70" s="208" t="s">
        <v>77</v>
      </c>
      <c r="B70" t="s">
        <v>77</v>
      </c>
      <c r="C70" s="218">
        <v>3073512</v>
      </c>
      <c r="D70" s="208" t="s">
        <v>291</v>
      </c>
      <c r="E70" s="211">
        <f>SUMIF([1]SCHBLK!B:B,'[1]All Schools'!C65,[1]SCHBLK!Q:Q)</f>
        <v>1908836.587042107</v>
      </c>
      <c r="F70" s="211">
        <v>0</v>
      </c>
      <c r="G70" s="212">
        <f t="shared" si="2"/>
        <v>1908836.587042107</v>
      </c>
      <c r="H70" s="219">
        <v>3073512</v>
      </c>
      <c r="I70" s="214">
        <v>32890.186301369831</v>
      </c>
      <c r="J70" s="214">
        <v>0</v>
      </c>
      <c r="K70" s="215">
        <v>0</v>
      </c>
      <c r="L70" s="215">
        <v>0</v>
      </c>
      <c r="M70" s="215">
        <v>141129</v>
      </c>
      <c r="N70" s="215"/>
      <c r="O70" s="215">
        <v>0</v>
      </c>
      <c r="P70" s="215">
        <v>0</v>
      </c>
      <c r="Q70" s="215">
        <v>0</v>
      </c>
      <c r="R70" s="216">
        <v>119705</v>
      </c>
      <c r="S70" s="216">
        <v>8087</v>
      </c>
      <c r="T70" s="216">
        <v>11340</v>
      </c>
      <c r="U70" s="216">
        <v>62074</v>
      </c>
      <c r="V70" s="216">
        <v>17940</v>
      </c>
      <c r="W70" s="216"/>
      <c r="X70" s="216">
        <v>25117</v>
      </c>
      <c r="Y70" s="216">
        <v>70969</v>
      </c>
      <c r="Z70" s="216">
        <f>SUMIF([1]COVID!B:B,'[1]All Schools'!C65,[1]COVID!L:P)</f>
        <v>0</v>
      </c>
      <c r="AA70" s="216">
        <v>0</v>
      </c>
      <c r="AB70" s="219"/>
      <c r="AC70" s="217">
        <f t="shared" si="3"/>
        <v>2398087.7733434769</v>
      </c>
    </row>
    <row r="71" spans="1:29" x14ac:dyDescent="0.25">
      <c r="A71" s="208" t="s">
        <v>78</v>
      </c>
      <c r="B71" t="s">
        <v>78</v>
      </c>
      <c r="C71" s="218">
        <v>3073513</v>
      </c>
      <c r="D71" s="208" t="s">
        <v>19</v>
      </c>
      <c r="E71" s="211">
        <f>SUMIF([1]SCHBLK!B:B,'[1]All Schools'!C28,[1]SCHBLK!Q:Q)</f>
        <v>3534300.775609253</v>
      </c>
      <c r="F71" s="211">
        <v>0</v>
      </c>
      <c r="G71" s="212">
        <f t="shared" si="2"/>
        <v>3534300.775609253</v>
      </c>
      <c r="H71" s="219">
        <v>3074603</v>
      </c>
      <c r="I71" s="214">
        <v>249016.54835616439</v>
      </c>
      <c r="J71" s="214">
        <v>0</v>
      </c>
      <c r="K71" s="215">
        <v>0</v>
      </c>
      <c r="L71" s="215">
        <v>0</v>
      </c>
      <c r="M71" s="215">
        <v>172210.80000000002</v>
      </c>
      <c r="N71" s="215"/>
      <c r="O71" s="215">
        <v>0</v>
      </c>
      <c r="P71" s="215">
        <v>0</v>
      </c>
      <c r="Q71" s="215">
        <v>0</v>
      </c>
      <c r="R71" s="216">
        <v>185745</v>
      </c>
      <c r="S71" s="216">
        <v>9658</v>
      </c>
      <c r="T71" s="216">
        <v>13528</v>
      </c>
      <c r="U71" s="216">
        <v>143883</v>
      </c>
      <c r="V71" s="216">
        <v>39200</v>
      </c>
      <c r="W71" s="216"/>
      <c r="X71" s="216">
        <v>50290</v>
      </c>
      <c r="Y71" s="216">
        <v>142096</v>
      </c>
      <c r="Z71" s="216">
        <f>SUMIF([1]COVID!B:B,'[1]All Schools'!C28,[1]COVID!L:P)</f>
        <v>11881</v>
      </c>
      <c r="AA71" s="216">
        <v>0</v>
      </c>
      <c r="AB71" s="219"/>
      <c r="AC71" s="217">
        <f t="shared" si="3"/>
        <v>4551809.123965417</v>
      </c>
    </row>
    <row r="72" spans="1:29" x14ac:dyDescent="0.25">
      <c r="A72" s="208" t="s">
        <v>91</v>
      </c>
      <c r="B72" t="s">
        <v>91</v>
      </c>
      <c r="C72" s="218">
        <v>3075201</v>
      </c>
      <c r="D72" s="208" t="s">
        <v>95</v>
      </c>
      <c r="E72" s="211">
        <f>SUMIF([1]SCHBLK!B:B,'[1]All Schools'!C100,[1]SCHBLK!Q:Q)</f>
        <v>911067.15603568044</v>
      </c>
      <c r="F72" s="211">
        <v>0</v>
      </c>
      <c r="G72" s="212">
        <f t="shared" si="2"/>
        <v>911067.15603568044</v>
      </c>
      <c r="H72" s="219">
        <v>3075201</v>
      </c>
      <c r="I72" s="214">
        <v>49548.098082191791</v>
      </c>
      <c r="J72" s="214">
        <v>0</v>
      </c>
      <c r="K72" s="215">
        <v>0</v>
      </c>
      <c r="L72" s="215">
        <v>0</v>
      </c>
      <c r="M72" s="215">
        <v>0</v>
      </c>
      <c r="N72" s="215"/>
      <c r="O72" s="215">
        <v>0</v>
      </c>
      <c r="P72" s="215">
        <v>0</v>
      </c>
      <c r="Q72" s="215">
        <v>0</v>
      </c>
      <c r="R72" s="216">
        <v>42650</v>
      </c>
      <c r="S72" s="216">
        <v>7221</v>
      </c>
      <c r="T72" s="216">
        <v>9998</v>
      </c>
      <c r="U72" s="216">
        <v>56889</v>
      </c>
      <c r="V72" s="216">
        <v>7890</v>
      </c>
      <c r="W72" s="216"/>
      <c r="X72" s="216">
        <v>12251</v>
      </c>
      <c r="Y72" s="216">
        <v>34615</v>
      </c>
      <c r="Z72" s="216">
        <f>SUMIF([1]COVID!B:B,'[1]All Schools'!C100,[1]COVID!L:P)</f>
        <v>167</v>
      </c>
      <c r="AA72" s="216">
        <v>6488.5</v>
      </c>
      <c r="AB72" s="219"/>
      <c r="AC72" s="217">
        <f t="shared" si="3"/>
        <v>1138784.7541178721</v>
      </c>
    </row>
    <row r="73" spans="1:29" x14ac:dyDescent="0.25">
      <c r="A73" s="208" t="s">
        <v>84</v>
      </c>
      <c r="B73" t="s">
        <v>84</v>
      </c>
      <c r="C73" s="218">
        <v>3074020</v>
      </c>
      <c r="D73" s="208" t="s">
        <v>89</v>
      </c>
      <c r="E73" s="211">
        <f>SUMIF([1]SCHBLK!B:B,'[1]All Schools'!C94,[1]SCHBLK!Q:Q)</f>
        <v>7747821.3563635461</v>
      </c>
      <c r="F73" s="211">
        <v>0</v>
      </c>
      <c r="G73" s="212">
        <f t="shared" si="2"/>
        <v>7747821.3563635461</v>
      </c>
      <c r="H73" s="219">
        <v>3074020</v>
      </c>
      <c r="I73" s="214">
        <v>128445.81917808221</v>
      </c>
      <c r="J73" s="214">
        <v>0</v>
      </c>
      <c r="K73" s="215">
        <v>0</v>
      </c>
      <c r="L73" s="215">
        <v>0</v>
      </c>
      <c r="M73" s="215">
        <v>0</v>
      </c>
      <c r="N73" s="215">
        <v>78800</v>
      </c>
      <c r="O73" s="215">
        <v>1154843</v>
      </c>
      <c r="P73" s="215">
        <v>30821</v>
      </c>
      <c r="Q73" s="215">
        <v>10800</v>
      </c>
      <c r="R73" s="216">
        <v>319925</v>
      </c>
      <c r="S73" s="216">
        <v>0</v>
      </c>
      <c r="T73" s="216">
        <v>0</v>
      </c>
      <c r="U73" s="216">
        <v>0</v>
      </c>
      <c r="V73" s="216">
        <v>56610</v>
      </c>
      <c r="W73" s="216"/>
      <c r="X73" s="216">
        <v>112397</v>
      </c>
      <c r="Y73" s="216">
        <v>317576</v>
      </c>
      <c r="Z73" s="216">
        <f>SUMIF([1]COVID!B:B,'[1]All Schools'!C94,[1]COVID!L:P)</f>
        <v>24110</v>
      </c>
      <c r="AA73" s="216">
        <v>27040</v>
      </c>
      <c r="AB73" s="219"/>
      <c r="AC73" s="217">
        <f>SUM(I73:AA73)+G73</f>
        <v>10009189.175541628</v>
      </c>
    </row>
    <row r="74" spans="1:29" x14ac:dyDescent="0.25">
      <c r="A74" s="208" t="s">
        <v>87</v>
      </c>
      <c r="B74" t="s">
        <v>87</v>
      </c>
      <c r="C74" s="218">
        <v>3074036</v>
      </c>
      <c r="D74" s="208" t="s">
        <v>35</v>
      </c>
      <c r="E74" s="211">
        <f>SUMIF([1]SCHBLK!B:B,'[1]All Schools'!C44,[1]SCHBLK!Q:Q)</f>
        <v>6771493.8313714266</v>
      </c>
      <c r="F74" s="211">
        <v>111000</v>
      </c>
      <c r="G74" s="212">
        <f t="shared" si="2"/>
        <v>6882493.8313714266</v>
      </c>
      <c r="H74" s="219">
        <v>3073510</v>
      </c>
      <c r="I74" s="214">
        <v>282773.2136986301</v>
      </c>
      <c r="J74" s="214">
        <v>0</v>
      </c>
      <c r="K74" s="215">
        <v>151870</v>
      </c>
      <c r="L74" s="215">
        <v>0</v>
      </c>
      <c r="M74" s="215">
        <v>0</v>
      </c>
      <c r="N74" s="215">
        <v>157600</v>
      </c>
      <c r="O74" s="215">
        <v>1363016.6666666667</v>
      </c>
      <c r="P74" s="215">
        <v>21562.333333333336</v>
      </c>
      <c r="Q74" s="215">
        <v>26800</v>
      </c>
      <c r="R74" s="216">
        <v>217270</v>
      </c>
      <c r="S74" s="216">
        <v>0</v>
      </c>
      <c r="T74" s="216">
        <v>0</v>
      </c>
      <c r="U74" s="216">
        <v>0</v>
      </c>
      <c r="V74" s="216">
        <v>58200</v>
      </c>
      <c r="W74" s="216"/>
      <c r="X74" s="216">
        <v>120124</v>
      </c>
      <c r="Y74" s="216">
        <v>339411</v>
      </c>
      <c r="Z74" s="216">
        <f>SUMIF([1]COVID!B:B,'[1]All Schools'!C44,[1]COVID!L:P)</f>
        <v>19179</v>
      </c>
      <c r="AA74" s="216">
        <v>28755.62</v>
      </c>
      <c r="AB74" s="219"/>
      <c r="AC74" s="217">
        <f>SUM(I74:AA74)+G74</f>
        <v>9669055.6650700569</v>
      </c>
    </row>
    <row r="75" spans="1:29" x14ac:dyDescent="0.25">
      <c r="A75" s="208" t="s">
        <v>89</v>
      </c>
      <c r="B75" t="s">
        <v>89</v>
      </c>
      <c r="C75" s="218">
        <v>3074603</v>
      </c>
      <c r="D75" s="208" t="s">
        <v>17</v>
      </c>
      <c r="E75" s="211">
        <f>SUMIF([1]SCHBLK!B:B,'[1]All Schools'!C26,[1]SCHBLK!Q:Q)</f>
        <v>8672721.7778204251</v>
      </c>
      <c r="F75" s="211">
        <v>0</v>
      </c>
      <c r="G75" s="212">
        <f t="shared" si="2"/>
        <v>8672721.7778204251</v>
      </c>
      <c r="H75" s="219">
        <v>3075400</v>
      </c>
      <c r="I75" s="214">
        <v>231268.60178082198</v>
      </c>
      <c r="J75" s="214">
        <v>0</v>
      </c>
      <c r="K75" s="215">
        <v>0</v>
      </c>
      <c r="L75" s="215">
        <v>0</v>
      </c>
      <c r="M75" s="215">
        <v>0</v>
      </c>
      <c r="N75" s="215">
        <v>26266.67</v>
      </c>
      <c r="O75" s="215">
        <v>1976511.3333333333</v>
      </c>
      <c r="P75" s="215">
        <v>26148</v>
      </c>
      <c r="Q75" s="215">
        <v>31600</v>
      </c>
      <c r="R75" s="216">
        <v>198330</v>
      </c>
      <c r="S75" s="216">
        <v>0</v>
      </c>
      <c r="T75" s="216">
        <v>0</v>
      </c>
      <c r="U75" s="216">
        <v>0</v>
      </c>
      <c r="V75" s="216">
        <v>70840</v>
      </c>
      <c r="W75" s="216"/>
      <c r="X75" s="216">
        <v>157972</v>
      </c>
      <c r="Y75" s="216">
        <v>446348</v>
      </c>
      <c r="Z75" s="216">
        <f>SUMIF([1]COVID!B:B,'[1]All Schools'!C26,[1]COVID!L:P)</f>
        <v>52890</v>
      </c>
      <c r="AA75" s="216">
        <v>0</v>
      </c>
      <c r="AB75" s="219"/>
      <c r="AC75" s="217">
        <f>SUM(I75:AA75)+G75</f>
        <v>11890896.382934581</v>
      </c>
    </row>
    <row r="76" spans="1:29" x14ac:dyDescent="0.25">
      <c r="A76" s="208" t="s">
        <v>92</v>
      </c>
      <c r="B76" t="s">
        <v>92</v>
      </c>
      <c r="C76" s="218">
        <v>3075400</v>
      </c>
      <c r="D76" s="208" t="s">
        <v>15</v>
      </c>
      <c r="E76" s="211">
        <f>SUMIF([1]SCHBLK!B:B,'[1]All Schools'!C24,[1]SCHBLK!Q:Q)</f>
        <v>8332689.2236792427</v>
      </c>
      <c r="F76" s="211">
        <v>0</v>
      </c>
      <c r="G76" s="212">
        <f t="shared" si="2"/>
        <v>8332689.2236792427</v>
      </c>
      <c r="H76" s="219">
        <v>3072005</v>
      </c>
      <c r="I76" s="214">
        <v>122234.52876712331</v>
      </c>
      <c r="J76" s="214">
        <v>0</v>
      </c>
      <c r="K76" s="215">
        <v>0</v>
      </c>
      <c r="L76" s="215">
        <v>0</v>
      </c>
      <c r="M76" s="215">
        <v>0</v>
      </c>
      <c r="N76" s="215">
        <v>157600</v>
      </c>
      <c r="O76" s="215">
        <v>1175688.6666666665</v>
      </c>
      <c r="P76" s="215">
        <v>29158</v>
      </c>
      <c r="Q76" s="215">
        <v>0</v>
      </c>
      <c r="R76" s="216">
        <v>432050</v>
      </c>
      <c r="S76" s="216">
        <v>0</v>
      </c>
      <c r="T76" s="216">
        <v>0</v>
      </c>
      <c r="U76" s="216">
        <v>0</v>
      </c>
      <c r="V76" s="216">
        <v>61980</v>
      </c>
      <c r="W76" s="216"/>
      <c r="X76" s="216">
        <v>125084</v>
      </c>
      <c r="Y76" s="216">
        <v>353421</v>
      </c>
      <c r="Z76" s="216">
        <f>SUMIF([1]COVID!B:B,'[1]All Schools'!C24,[1]COVID!L:P)</f>
        <v>9120</v>
      </c>
      <c r="AA76" s="216">
        <v>30274.38</v>
      </c>
      <c r="AB76" s="219"/>
      <c r="AC76" s="217">
        <f t="shared" si="3"/>
        <v>10829299.799113031</v>
      </c>
    </row>
    <row r="77" spans="1:29" x14ac:dyDescent="0.25">
      <c r="A77" s="208" t="s">
        <v>93</v>
      </c>
      <c r="B77" t="s">
        <v>93</v>
      </c>
      <c r="C77" s="218">
        <v>3075401</v>
      </c>
      <c r="D77" s="208" t="s">
        <v>41</v>
      </c>
      <c r="E77" s="211">
        <f>SUMIF([1]SCHBLK!B:B,'[1]All Schools'!C50,[1]SCHBLK!Q:Q)</f>
        <v>8670617.8927787878</v>
      </c>
      <c r="F77" s="211">
        <v>68000</v>
      </c>
      <c r="G77" s="212">
        <f t="shared" ref="G77:G96" si="4">SUM(E77:F77)</f>
        <v>8738617.8927787878</v>
      </c>
      <c r="H77" s="219">
        <v>3072168</v>
      </c>
      <c r="I77" s="214">
        <v>193281.47945205495</v>
      </c>
      <c r="J77" s="214">
        <v>0</v>
      </c>
      <c r="K77" s="215">
        <v>102701</v>
      </c>
      <c r="L77" s="215">
        <v>0</v>
      </c>
      <c r="M77" s="215">
        <v>0</v>
      </c>
      <c r="N77" s="215">
        <v>157600</v>
      </c>
      <c r="O77" s="215">
        <v>2489581.3333333335</v>
      </c>
      <c r="P77" s="215">
        <v>62518</v>
      </c>
      <c r="Q77" s="215">
        <v>0</v>
      </c>
      <c r="R77" s="216">
        <v>423375</v>
      </c>
      <c r="S77" s="216">
        <v>0</v>
      </c>
      <c r="T77" s="216">
        <v>0</v>
      </c>
      <c r="U77" s="216">
        <v>0</v>
      </c>
      <c r="V77" s="216">
        <v>65800</v>
      </c>
      <c r="W77" s="216">
        <v>2400</v>
      </c>
      <c r="X77" s="216">
        <v>148935</v>
      </c>
      <c r="Y77" s="216">
        <v>420814</v>
      </c>
      <c r="Z77" s="216">
        <f>SUMIF([1]COVID!B:B,'[1]All Schools'!C50,[1]COVID!L:P)</f>
        <v>26499</v>
      </c>
      <c r="AA77" s="216">
        <v>37159.379999999997</v>
      </c>
      <c r="AB77" s="219"/>
      <c r="AC77" s="217">
        <f t="shared" si="3"/>
        <v>12869282.085564176</v>
      </c>
    </row>
    <row r="78" spans="1:29" x14ac:dyDescent="0.25">
      <c r="A78" s="208" t="s">
        <v>94</v>
      </c>
      <c r="B78" t="s">
        <v>94</v>
      </c>
      <c r="C78" s="218">
        <v>3075402</v>
      </c>
      <c r="D78" s="208" t="s">
        <v>34</v>
      </c>
      <c r="E78" s="211">
        <f>SUMIF([1]SCHBLK!B:B,'[1]All Schools'!C43,[1]SCHBLK!Q:Q)</f>
        <v>6910435.1534738168</v>
      </c>
      <c r="F78" s="211">
        <v>0</v>
      </c>
      <c r="G78" s="212">
        <f t="shared" si="4"/>
        <v>6910435.1534738168</v>
      </c>
      <c r="H78" s="219">
        <v>3072022</v>
      </c>
      <c r="I78" s="214">
        <v>161660.72602739729</v>
      </c>
      <c r="J78" s="214">
        <v>0</v>
      </c>
      <c r="K78" s="215">
        <v>0</v>
      </c>
      <c r="L78" s="215">
        <v>0</v>
      </c>
      <c r="M78" s="215">
        <v>0</v>
      </c>
      <c r="N78" s="215"/>
      <c r="O78" s="215">
        <v>1089904.9999999998</v>
      </c>
      <c r="P78" s="215">
        <v>31254.666666666668</v>
      </c>
      <c r="Q78" s="215">
        <v>0</v>
      </c>
      <c r="R78" s="216">
        <v>377225</v>
      </c>
      <c r="S78" s="216">
        <v>0</v>
      </c>
      <c r="T78" s="216">
        <v>0</v>
      </c>
      <c r="U78" s="216">
        <v>0</v>
      </c>
      <c r="V78" s="216">
        <v>49470</v>
      </c>
      <c r="W78" s="216"/>
      <c r="X78" s="216">
        <v>106847</v>
      </c>
      <c r="Y78" s="216">
        <v>301895</v>
      </c>
      <c r="Z78" s="216">
        <f>SUMIF([1]COVID!B:B,'[1]All Schools'!C43,[1]COVID!L:P)</f>
        <v>0</v>
      </c>
      <c r="AA78" s="216">
        <v>26685.62</v>
      </c>
      <c r="AB78" s="219"/>
      <c r="AC78" s="217">
        <f t="shared" si="3"/>
        <v>9055378.1661678813</v>
      </c>
    </row>
    <row r="79" spans="1:29" x14ac:dyDescent="0.25">
      <c r="A79" s="208" t="s">
        <v>96</v>
      </c>
      <c r="B79" t="s">
        <v>96</v>
      </c>
      <c r="C79" s="218">
        <v>3075404</v>
      </c>
      <c r="D79" s="208" t="s">
        <v>61</v>
      </c>
      <c r="E79" s="211">
        <f>SUMIF([1]SCHBLK!B:B,'[1]All Schools'!C68,[1]SCHBLK!Q:Q)</f>
        <v>4029665.3819950386</v>
      </c>
      <c r="F79" s="211">
        <v>0</v>
      </c>
      <c r="G79" s="212">
        <f t="shared" si="4"/>
        <v>4029665.3819950386</v>
      </c>
      <c r="H79" s="219">
        <v>3075404</v>
      </c>
      <c r="I79" s="214">
        <v>95150.104109589069</v>
      </c>
      <c r="J79" s="214">
        <v>0</v>
      </c>
      <c r="K79" s="215">
        <v>0</v>
      </c>
      <c r="L79" s="215">
        <v>0</v>
      </c>
      <c r="M79" s="215">
        <v>0</v>
      </c>
      <c r="N79" s="215">
        <v>465062.74</v>
      </c>
      <c r="O79" s="215">
        <v>150198.33333333331</v>
      </c>
      <c r="P79" s="215">
        <v>2572</v>
      </c>
      <c r="Q79" s="215">
        <v>0</v>
      </c>
      <c r="R79" s="216">
        <v>240970</v>
      </c>
      <c r="S79" s="216">
        <v>0</v>
      </c>
      <c r="T79" s="216">
        <v>0</v>
      </c>
      <c r="U79" s="216">
        <v>0</v>
      </c>
      <c r="V79" s="216">
        <v>29500</v>
      </c>
      <c r="W79" s="216"/>
      <c r="X79" s="216">
        <v>52010</v>
      </c>
      <c r="Y79" s="216">
        <v>146935</v>
      </c>
      <c r="Z79" s="216">
        <f>SUMIF([1]COVID!B:B,'[1]All Schools'!C68,[1]COVID!L:P)</f>
        <v>10204</v>
      </c>
      <c r="AA79" s="216">
        <v>15126.25</v>
      </c>
      <c r="AB79" s="219"/>
      <c r="AC79" s="217">
        <f t="shared" si="3"/>
        <v>5237393.8094379604</v>
      </c>
    </row>
    <row r="80" spans="1:29" x14ac:dyDescent="0.25">
      <c r="A80" s="208" t="s">
        <v>97</v>
      </c>
      <c r="B80" t="s">
        <v>97</v>
      </c>
      <c r="C80" s="218">
        <v>3072001</v>
      </c>
      <c r="D80" s="208" t="s">
        <v>9</v>
      </c>
      <c r="E80" s="211">
        <f>SUMIF([1]SCHBLK!B:B,'[1]All Schools'!C17,[1]SCHBLK!Q:Q)</f>
        <v>0</v>
      </c>
      <c r="F80" s="211">
        <v>0</v>
      </c>
      <c r="G80" s="212">
        <f t="shared" si="4"/>
        <v>0</v>
      </c>
      <c r="H80" s="219">
        <v>3074002</v>
      </c>
      <c r="I80" s="214">
        <v>92083.94682236691</v>
      </c>
      <c r="J80" s="214">
        <v>0</v>
      </c>
      <c r="K80" s="215">
        <v>0</v>
      </c>
      <c r="L80" s="215">
        <v>0</v>
      </c>
      <c r="M80" s="215">
        <v>134530.79999999999</v>
      </c>
      <c r="N80" s="215"/>
      <c r="O80" s="215">
        <v>0</v>
      </c>
      <c r="P80" s="215">
        <v>0</v>
      </c>
      <c r="Q80" s="215">
        <v>0</v>
      </c>
      <c r="R80" s="216">
        <v>0</v>
      </c>
      <c r="S80" s="216">
        <v>0</v>
      </c>
      <c r="T80" s="216">
        <v>0</v>
      </c>
      <c r="U80" s="216"/>
      <c r="V80" s="216">
        <v>0</v>
      </c>
      <c r="W80" s="216"/>
      <c r="X80" s="216">
        <v>0</v>
      </c>
      <c r="Y80" s="216">
        <v>0</v>
      </c>
      <c r="Z80" s="216">
        <f>SUMIF([1]COVID!B:B,'[1]All Schools'!C17,[1]COVID!L:P)</f>
        <v>0</v>
      </c>
      <c r="AA80" s="216">
        <v>0</v>
      </c>
      <c r="AB80" s="219"/>
      <c r="AC80" s="217">
        <f t="shared" si="3"/>
        <v>226614.7468223669</v>
      </c>
    </row>
    <row r="81" spans="1:29" x14ac:dyDescent="0.25">
      <c r="A81" s="208" t="s">
        <v>67</v>
      </c>
      <c r="B81" t="s">
        <v>67</v>
      </c>
      <c r="C81" s="218">
        <v>3072003</v>
      </c>
      <c r="D81" s="208" t="s">
        <v>79</v>
      </c>
      <c r="E81" s="211">
        <f>SUMIF([1]SCHBLK!B:B,'[1]All Schools'!C85,[1]SCHBLK!Q:Q)</f>
        <v>0</v>
      </c>
      <c r="F81" s="211">
        <v>0</v>
      </c>
      <c r="G81" s="212">
        <f t="shared" si="4"/>
        <v>0</v>
      </c>
      <c r="H81" s="219">
        <v>3072003</v>
      </c>
      <c r="I81" s="214">
        <v>38089.849779175129</v>
      </c>
      <c r="J81" s="214">
        <v>0</v>
      </c>
      <c r="K81" s="215">
        <v>0</v>
      </c>
      <c r="L81" s="215">
        <v>0</v>
      </c>
      <c r="M81" s="215">
        <v>0</v>
      </c>
      <c r="N81" s="215"/>
      <c r="O81" s="215">
        <v>0</v>
      </c>
      <c r="P81" s="215">
        <v>0</v>
      </c>
      <c r="Q81" s="215">
        <v>0</v>
      </c>
      <c r="R81" s="216">
        <v>0</v>
      </c>
      <c r="S81" s="216">
        <v>0</v>
      </c>
      <c r="T81" s="216">
        <v>0</v>
      </c>
      <c r="U81" s="216">
        <v>0</v>
      </c>
      <c r="V81" s="216">
        <v>0</v>
      </c>
      <c r="W81" s="216"/>
      <c r="X81" s="216">
        <v>0</v>
      </c>
      <c r="Y81" s="216">
        <v>0</v>
      </c>
      <c r="Z81" s="216">
        <f>SUMIF([1]COVID!B:B,'[1]All Schools'!C85,[1]COVID!L:P)</f>
        <v>0</v>
      </c>
      <c r="AA81" s="216">
        <v>0</v>
      </c>
      <c r="AB81" s="219"/>
      <c r="AC81" s="217">
        <f t="shared" si="3"/>
        <v>38089.849779175129</v>
      </c>
    </row>
    <row r="82" spans="1:29" x14ac:dyDescent="0.25">
      <c r="A82" s="208" t="s">
        <v>83</v>
      </c>
      <c r="B82" t="s">
        <v>83</v>
      </c>
      <c r="C82" s="218">
        <v>3072004</v>
      </c>
      <c r="D82" s="208" t="s">
        <v>8</v>
      </c>
      <c r="E82" s="211">
        <f>SUMIF([1]SCHBLK!B:B,'[1]All Schools'!C16,[1]SCHBLK!Q:Q)</f>
        <v>0</v>
      </c>
      <c r="F82" s="211">
        <v>0</v>
      </c>
      <c r="G82" s="212">
        <f t="shared" si="4"/>
        <v>0</v>
      </c>
      <c r="H82" s="219">
        <v>3072004</v>
      </c>
      <c r="I82" s="214">
        <v>101111.20273972611</v>
      </c>
      <c r="J82" s="214">
        <v>0</v>
      </c>
      <c r="K82" s="215">
        <v>0</v>
      </c>
      <c r="L82" s="215">
        <v>0</v>
      </c>
      <c r="M82" s="215">
        <v>0</v>
      </c>
      <c r="N82" s="215"/>
      <c r="O82" s="215">
        <v>0</v>
      </c>
      <c r="P82" s="215">
        <v>0</v>
      </c>
      <c r="Q82" s="215">
        <v>0</v>
      </c>
      <c r="R82" s="216">
        <v>0</v>
      </c>
      <c r="S82" s="216">
        <v>0</v>
      </c>
      <c r="T82" s="216">
        <v>0</v>
      </c>
      <c r="U82" s="216"/>
      <c r="V82" s="216">
        <v>0</v>
      </c>
      <c r="W82" s="216"/>
      <c r="X82" s="216">
        <v>0</v>
      </c>
      <c r="Y82" s="216">
        <v>0</v>
      </c>
      <c r="Z82" s="216">
        <f>SUMIF([1]COVID!B:B,'[1]All Schools'!C16,[1]COVID!L:P)</f>
        <v>0</v>
      </c>
      <c r="AA82" s="216">
        <v>0</v>
      </c>
      <c r="AB82" s="219"/>
      <c r="AC82" s="217">
        <f t="shared" si="3"/>
        <v>101111.20273972611</v>
      </c>
    </row>
    <row r="83" spans="1:29" x14ac:dyDescent="0.25">
      <c r="A83" s="208" t="s">
        <v>43</v>
      </c>
      <c r="B83" t="s">
        <v>43</v>
      </c>
      <c r="C83" s="218">
        <v>3072010</v>
      </c>
      <c r="D83" s="208" t="s">
        <v>97</v>
      </c>
      <c r="E83" s="211">
        <f>SUMIF([1]SCHBLK!B:B,'[1]All Schools'!C102,[1]SCHBLK!Q:Q)</f>
        <v>0</v>
      </c>
      <c r="F83" s="211">
        <v>0</v>
      </c>
      <c r="G83" s="212">
        <f t="shared" si="4"/>
        <v>0</v>
      </c>
      <c r="H83" s="219">
        <v>3072010</v>
      </c>
      <c r="I83" s="214">
        <v>84408.517808219185</v>
      </c>
      <c r="J83" s="214">
        <v>0</v>
      </c>
      <c r="K83" s="215">
        <v>0</v>
      </c>
      <c r="L83" s="215">
        <v>0</v>
      </c>
      <c r="M83" s="215">
        <v>73363.5</v>
      </c>
      <c r="N83" s="215"/>
      <c r="O83" s="215">
        <v>0</v>
      </c>
      <c r="P83" s="215">
        <v>0</v>
      </c>
      <c r="Q83" s="215">
        <v>0</v>
      </c>
      <c r="R83" s="216">
        <v>0</v>
      </c>
      <c r="S83" s="216"/>
      <c r="T83" s="216"/>
      <c r="U83" s="216">
        <v>0</v>
      </c>
      <c r="V83" s="216">
        <v>0</v>
      </c>
      <c r="W83" s="216"/>
      <c r="X83" s="216">
        <v>0</v>
      </c>
      <c r="Y83" s="216">
        <v>0</v>
      </c>
      <c r="Z83" s="216">
        <f>SUMIF([1]COVID!B:B,'[1]All Schools'!C102,[1]COVID!L:P)</f>
        <v>0</v>
      </c>
      <c r="AA83" s="216">
        <v>0</v>
      </c>
      <c r="AB83" s="219"/>
      <c r="AC83" s="217">
        <f t="shared" si="3"/>
        <v>157772.01780821919</v>
      </c>
    </row>
    <row r="84" spans="1:29" x14ac:dyDescent="0.25">
      <c r="A84" s="208" t="s">
        <v>54</v>
      </c>
      <c r="B84" t="s">
        <v>54</v>
      </c>
      <c r="C84" s="218">
        <v>3072011</v>
      </c>
      <c r="D84" s="208" t="s">
        <v>26</v>
      </c>
      <c r="E84" s="211">
        <f>SUMIF([1]SCHBLK!B:B,'[1]All Schools'!C35,[1]SCHBLK!Q:Q)</f>
        <v>0</v>
      </c>
      <c r="F84" s="211">
        <v>0</v>
      </c>
      <c r="G84" s="212">
        <f t="shared" si="4"/>
        <v>0</v>
      </c>
      <c r="H84" s="219">
        <v>3074030</v>
      </c>
      <c r="I84" s="214">
        <v>131687.33698630138</v>
      </c>
      <c r="J84" s="214">
        <v>0</v>
      </c>
      <c r="K84" s="215">
        <v>0</v>
      </c>
      <c r="L84" s="215">
        <v>0</v>
      </c>
      <c r="M84" s="215">
        <v>0</v>
      </c>
      <c r="N84" s="215"/>
      <c r="O84" s="215">
        <v>0</v>
      </c>
      <c r="P84" s="215">
        <v>0</v>
      </c>
      <c r="Q84" s="215">
        <v>0</v>
      </c>
      <c r="R84" s="216">
        <v>0</v>
      </c>
      <c r="S84" s="216">
        <v>0</v>
      </c>
      <c r="T84" s="216">
        <v>0</v>
      </c>
      <c r="U84" s="216">
        <v>0</v>
      </c>
      <c r="V84" s="216">
        <v>0</v>
      </c>
      <c r="W84" s="216"/>
      <c r="X84" s="216">
        <v>0</v>
      </c>
      <c r="Y84" s="216">
        <v>0</v>
      </c>
      <c r="Z84" s="216">
        <f>SUMIF([1]COVID!B:B,'[1]All Schools'!C35,[1]COVID!L:P)</f>
        <v>0</v>
      </c>
      <c r="AA84" s="216">
        <v>0</v>
      </c>
      <c r="AB84" s="219"/>
      <c r="AC84" s="217">
        <f t="shared" si="3"/>
        <v>131687.33698630138</v>
      </c>
    </row>
    <row r="85" spans="1:29" x14ac:dyDescent="0.25">
      <c r="A85" s="208" t="s">
        <v>294</v>
      </c>
      <c r="B85" t="s">
        <v>294</v>
      </c>
      <c r="C85" s="218">
        <v>3072012</v>
      </c>
      <c r="D85" s="208" t="s">
        <v>25</v>
      </c>
      <c r="E85" s="211">
        <f>SUMIF([1]SCHBLK!B:B,'[1]All Schools'!C34,[1]SCHBLK!Q:Q)</f>
        <v>0</v>
      </c>
      <c r="F85" s="211">
        <v>0</v>
      </c>
      <c r="G85" s="212">
        <f t="shared" si="4"/>
        <v>0</v>
      </c>
      <c r="H85" s="219">
        <v>3072165</v>
      </c>
      <c r="I85" s="214">
        <v>38528.624657534237</v>
      </c>
      <c r="J85" s="214">
        <v>0</v>
      </c>
      <c r="K85" s="215">
        <v>0</v>
      </c>
      <c r="L85" s="215">
        <v>0</v>
      </c>
      <c r="M85" s="215">
        <v>134986.95000000001</v>
      </c>
      <c r="N85" s="215"/>
      <c r="O85" s="215">
        <v>0</v>
      </c>
      <c r="P85" s="215">
        <v>0</v>
      </c>
      <c r="Q85" s="215">
        <v>0</v>
      </c>
      <c r="R85" s="216">
        <v>0</v>
      </c>
      <c r="S85" s="216">
        <v>0</v>
      </c>
      <c r="T85" s="216">
        <v>0</v>
      </c>
      <c r="U85" s="216">
        <v>0</v>
      </c>
      <c r="V85" s="216">
        <v>0</v>
      </c>
      <c r="W85" s="216"/>
      <c r="X85" s="216">
        <v>0</v>
      </c>
      <c r="Y85" s="216">
        <v>0</v>
      </c>
      <c r="Z85" s="216">
        <f>SUMIF([1]COVID!B:B,'[1]All Schools'!C34,[1]COVID!L:P)</f>
        <v>0</v>
      </c>
      <c r="AA85" s="216">
        <v>0</v>
      </c>
      <c r="AB85" s="219"/>
      <c r="AC85" s="217">
        <f t="shared" si="3"/>
        <v>173515.57465753425</v>
      </c>
    </row>
    <row r="86" spans="1:29" x14ac:dyDescent="0.25">
      <c r="A86" s="208" t="s">
        <v>98</v>
      </c>
      <c r="B86" t="s">
        <v>98</v>
      </c>
      <c r="C86" s="218">
        <v>3072185</v>
      </c>
      <c r="D86" s="208" t="s">
        <v>16</v>
      </c>
      <c r="E86" s="211">
        <f>SUMIF([1]SCHBLK!B:B,'[1]All Schools'!C25,[1]SCHBLK!Q:Q)</f>
        <v>0</v>
      </c>
      <c r="F86" s="211">
        <v>0</v>
      </c>
      <c r="G86" s="212">
        <f t="shared" si="4"/>
        <v>0</v>
      </c>
      <c r="H86" s="219">
        <v>3072162</v>
      </c>
      <c r="I86" s="214">
        <v>70390.802132644661</v>
      </c>
      <c r="J86" s="214">
        <v>0</v>
      </c>
      <c r="K86" s="215">
        <v>0</v>
      </c>
      <c r="L86" s="215">
        <v>0</v>
      </c>
      <c r="M86" s="215">
        <v>87378.6</v>
      </c>
      <c r="N86" s="215"/>
      <c r="O86" s="215">
        <v>0</v>
      </c>
      <c r="P86" s="215">
        <v>0</v>
      </c>
      <c r="Q86" s="215">
        <v>0</v>
      </c>
      <c r="R86" s="216">
        <v>0</v>
      </c>
      <c r="S86" s="216">
        <v>0</v>
      </c>
      <c r="T86" s="216">
        <v>0</v>
      </c>
      <c r="U86" s="216">
        <v>0</v>
      </c>
      <c r="V86" s="216">
        <v>0</v>
      </c>
      <c r="W86" s="216"/>
      <c r="X86" s="216">
        <v>0</v>
      </c>
      <c r="Y86" s="216">
        <v>0</v>
      </c>
      <c r="Z86" s="216">
        <f>SUMIF([1]COVID!B:B,'[1]All Schools'!C25,[1]COVID!L:P)</f>
        <v>0</v>
      </c>
      <c r="AA86" s="216">
        <v>0</v>
      </c>
      <c r="AB86" s="219"/>
      <c r="AC86" s="217">
        <f t="shared" si="3"/>
        <v>157769.40213264467</v>
      </c>
    </row>
    <row r="87" spans="1:29" x14ac:dyDescent="0.25">
      <c r="A87" s="208" t="s">
        <v>79</v>
      </c>
      <c r="B87" t="s">
        <v>79</v>
      </c>
      <c r="C87" s="218">
        <v>3075200</v>
      </c>
      <c r="D87" s="208" t="s">
        <v>96</v>
      </c>
      <c r="E87" s="211">
        <f>SUMIF([1]SCHBLK!B:B,'[1]All Schools'!C101,[1]SCHBLK!Q:Q)</f>
        <v>0</v>
      </c>
      <c r="F87" s="211">
        <v>0</v>
      </c>
      <c r="G87" s="212">
        <f t="shared" si="4"/>
        <v>0</v>
      </c>
      <c r="H87" s="219">
        <v>3075200</v>
      </c>
      <c r="I87" s="214">
        <v>14045.617534246579</v>
      </c>
      <c r="J87" s="214">
        <v>0</v>
      </c>
      <c r="K87" s="215">
        <v>0</v>
      </c>
      <c r="L87" s="215">
        <v>0</v>
      </c>
      <c r="M87" s="215">
        <v>128400.60000000002</v>
      </c>
      <c r="N87" s="215"/>
      <c r="O87" s="215">
        <v>0</v>
      </c>
      <c r="P87" s="215">
        <v>0</v>
      </c>
      <c r="Q87" s="215">
        <v>0</v>
      </c>
      <c r="R87" s="216">
        <v>0</v>
      </c>
      <c r="S87" s="216">
        <v>0</v>
      </c>
      <c r="T87" s="216">
        <v>0</v>
      </c>
      <c r="U87" s="216">
        <v>0</v>
      </c>
      <c r="V87" s="216">
        <v>0</v>
      </c>
      <c r="W87" s="216"/>
      <c r="X87" s="216">
        <v>0</v>
      </c>
      <c r="Y87" s="216">
        <v>0</v>
      </c>
      <c r="Z87" s="216">
        <f>SUMIF([1]COVID!B:B,'[1]All Schools'!C101,[1]COVID!L:P)</f>
        <v>0</v>
      </c>
      <c r="AA87" s="216">
        <v>0</v>
      </c>
      <c r="AB87" s="219"/>
      <c r="AC87" s="217">
        <f t="shared" ref="AC87:AC96" si="5">SUM(I87:AA87)+G87</f>
        <v>142446.21753424659</v>
      </c>
    </row>
    <row r="88" spans="1:29" x14ac:dyDescent="0.25">
      <c r="A88" s="208" t="s">
        <v>11</v>
      </c>
      <c r="B88" t="s">
        <v>11</v>
      </c>
      <c r="C88" s="218">
        <v>3074000</v>
      </c>
      <c r="D88" s="208" t="s">
        <v>92</v>
      </c>
      <c r="E88" s="211">
        <f>SUMIF([1]SCHBLK!B:B,'[1]All Schools'!C97,[1]SCHBLK!Q:Q)</f>
        <v>0</v>
      </c>
      <c r="F88" s="211">
        <v>0</v>
      </c>
      <c r="G88" s="212">
        <f t="shared" si="4"/>
        <v>0</v>
      </c>
      <c r="H88" s="219">
        <v>3074000</v>
      </c>
      <c r="I88" s="214">
        <v>113754.61027846401</v>
      </c>
      <c r="J88" s="214">
        <v>0</v>
      </c>
      <c r="K88" s="215">
        <v>236608</v>
      </c>
      <c r="L88" s="215">
        <v>0</v>
      </c>
      <c r="M88" s="215">
        <v>0</v>
      </c>
      <c r="N88" s="215"/>
      <c r="O88" s="215">
        <v>0</v>
      </c>
      <c r="P88" s="215">
        <v>0</v>
      </c>
      <c r="Q88" s="215">
        <v>0</v>
      </c>
      <c r="R88" s="216">
        <v>0</v>
      </c>
      <c r="S88" s="216">
        <v>0</v>
      </c>
      <c r="T88" s="216">
        <v>0</v>
      </c>
      <c r="U88" s="216">
        <v>0</v>
      </c>
      <c r="V88" s="216">
        <v>0</v>
      </c>
      <c r="W88" s="216"/>
      <c r="X88" s="216">
        <v>0</v>
      </c>
      <c r="Y88" s="216">
        <v>0</v>
      </c>
      <c r="Z88" s="216">
        <f>SUMIF([1]COVID!B:B,'[1]All Schools'!C97,[1]COVID!L:P)</f>
        <v>0</v>
      </c>
      <c r="AA88" s="216">
        <v>0</v>
      </c>
      <c r="AB88" s="219"/>
      <c r="AC88" s="217">
        <f t="shared" si="5"/>
        <v>350362.61027846404</v>
      </c>
    </row>
    <row r="89" spans="1:29" x14ac:dyDescent="0.25">
      <c r="A89" s="208" t="s">
        <v>12</v>
      </c>
      <c r="B89" t="s">
        <v>12</v>
      </c>
      <c r="C89" s="218">
        <v>3074001</v>
      </c>
      <c r="D89" s="208" t="s">
        <v>31</v>
      </c>
      <c r="E89" s="211">
        <f>SUMIF([1]SCHBLK!B:B,'[1]All Schools'!C40,[1]SCHBLK!Q:Q)</f>
        <v>0</v>
      </c>
      <c r="F89" s="211">
        <v>0</v>
      </c>
      <c r="G89" s="212">
        <f t="shared" si="4"/>
        <v>0</v>
      </c>
      <c r="H89" s="219">
        <v>3075403</v>
      </c>
      <c r="I89" s="214">
        <v>45127.295890410911</v>
      </c>
      <c r="J89" s="214">
        <v>0</v>
      </c>
      <c r="K89" s="215">
        <v>0</v>
      </c>
      <c r="L89" s="215">
        <v>0</v>
      </c>
      <c r="M89" s="215">
        <v>0</v>
      </c>
      <c r="N89" s="215"/>
      <c r="O89" s="215">
        <v>0</v>
      </c>
      <c r="P89" s="215">
        <v>0</v>
      </c>
      <c r="Q89" s="215">
        <v>0</v>
      </c>
      <c r="R89" s="216">
        <v>0</v>
      </c>
      <c r="S89" s="216">
        <v>0</v>
      </c>
      <c r="T89" s="216">
        <v>0</v>
      </c>
      <c r="U89" s="216">
        <v>0</v>
      </c>
      <c r="V89" s="216">
        <v>0</v>
      </c>
      <c r="W89" s="216"/>
      <c r="X89" s="216">
        <v>0</v>
      </c>
      <c r="Y89" s="216">
        <v>0</v>
      </c>
      <c r="Z89" s="216">
        <f>SUMIF([1]COVID!B:B,'[1]All Schools'!C40,[1]COVID!L:P)</f>
        <v>0</v>
      </c>
      <c r="AA89" s="216">
        <v>0</v>
      </c>
      <c r="AB89" s="219"/>
      <c r="AC89" s="217">
        <f t="shared" si="5"/>
        <v>45127.295890410911</v>
      </c>
    </row>
    <row r="90" spans="1:29" x14ac:dyDescent="0.25">
      <c r="A90" s="208" t="s">
        <v>13</v>
      </c>
      <c r="B90" t="s">
        <v>13</v>
      </c>
      <c r="C90" s="218">
        <v>3074002</v>
      </c>
      <c r="D90" s="208" t="s">
        <v>125</v>
      </c>
      <c r="E90" s="211">
        <f>SUMIF([1]SCHBLK!B:B,'[1]All Schools'!C18,[1]SCHBLK!Q:Q)</f>
        <v>0</v>
      </c>
      <c r="F90" s="211">
        <v>0</v>
      </c>
      <c r="G90" s="212">
        <f t="shared" si="4"/>
        <v>0</v>
      </c>
      <c r="H90" s="219"/>
      <c r="I90" s="214">
        <v>31099.057534246578</v>
      </c>
      <c r="J90" s="214">
        <v>0</v>
      </c>
      <c r="K90" s="215">
        <v>0</v>
      </c>
      <c r="L90" s="215">
        <v>0</v>
      </c>
      <c r="M90" s="215">
        <v>0</v>
      </c>
      <c r="N90" s="215"/>
      <c r="O90" s="215">
        <v>0</v>
      </c>
      <c r="P90" s="215">
        <v>0</v>
      </c>
      <c r="Q90" s="215">
        <v>0</v>
      </c>
      <c r="R90" s="216">
        <v>0</v>
      </c>
      <c r="S90" s="216">
        <v>0</v>
      </c>
      <c r="T90" s="216">
        <v>0</v>
      </c>
      <c r="U90" s="216"/>
      <c r="V90" s="216">
        <v>0</v>
      </c>
      <c r="W90" s="216"/>
      <c r="X90" s="216">
        <v>0</v>
      </c>
      <c r="Y90" s="216">
        <v>0</v>
      </c>
      <c r="Z90" s="216">
        <f>SUMIF([1]COVID!B:B,'[1]All Schools'!C18,[1]COVID!L:P)</f>
        <v>0</v>
      </c>
      <c r="AA90" s="216">
        <v>0</v>
      </c>
      <c r="AB90" s="219"/>
      <c r="AC90" s="217">
        <f t="shared" si="5"/>
        <v>31099.057534246578</v>
      </c>
    </row>
    <row r="91" spans="1:29" x14ac:dyDescent="0.25">
      <c r="A91" s="208" t="s">
        <v>16</v>
      </c>
      <c r="B91" t="s">
        <v>16</v>
      </c>
      <c r="C91" s="218">
        <v>3074007</v>
      </c>
      <c r="D91" s="208" t="s">
        <v>123</v>
      </c>
      <c r="E91" s="211">
        <f>SUMIF([1]SCHBLK!B:B,'[1]All Schools'!C13,[1]SCHBLK!Q:Q)</f>
        <v>0</v>
      </c>
      <c r="F91" s="211">
        <v>0</v>
      </c>
      <c r="G91" s="212">
        <f t="shared" si="4"/>
        <v>0</v>
      </c>
      <c r="H91" s="219">
        <v>3072161</v>
      </c>
      <c r="I91" s="214">
        <v>65473.306849315057</v>
      </c>
      <c r="J91" s="214">
        <v>0</v>
      </c>
      <c r="K91" s="215">
        <v>0</v>
      </c>
      <c r="L91" s="215">
        <v>0</v>
      </c>
      <c r="M91" s="215">
        <v>0</v>
      </c>
      <c r="N91" s="215"/>
      <c r="O91" s="215">
        <v>0</v>
      </c>
      <c r="P91" s="215">
        <v>0</v>
      </c>
      <c r="Q91" s="215">
        <v>0</v>
      </c>
      <c r="R91" s="216">
        <v>0</v>
      </c>
      <c r="S91" s="216">
        <v>0</v>
      </c>
      <c r="T91" s="216">
        <v>0</v>
      </c>
      <c r="U91" s="216"/>
      <c r="V91" s="216">
        <v>0</v>
      </c>
      <c r="W91" s="216"/>
      <c r="X91" s="216"/>
      <c r="Y91" s="216">
        <v>0</v>
      </c>
      <c r="Z91" s="216">
        <f>SUMIF([1]COVID!B:B,'[1]All Schools'!C13,[1]COVID!L:P)</f>
        <v>0</v>
      </c>
      <c r="AA91" s="216">
        <v>0</v>
      </c>
      <c r="AB91" s="219"/>
      <c r="AC91" s="217">
        <f t="shared" si="5"/>
        <v>65473.306849315057</v>
      </c>
    </row>
    <row r="92" spans="1:29" x14ac:dyDescent="0.25">
      <c r="A92" s="208" t="s">
        <v>17</v>
      </c>
      <c r="B92" t="s">
        <v>17</v>
      </c>
      <c r="C92" s="218">
        <v>3074030</v>
      </c>
      <c r="D92" s="208" t="s">
        <v>24</v>
      </c>
      <c r="E92" s="211">
        <f>SUMIF([1]SCHBLK!B:B,'[1]All Schools'!C33,[1]SCHBLK!Q:Q)</f>
        <v>0</v>
      </c>
      <c r="F92" s="211">
        <v>0</v>
      </c>
      <c r="G92" s="212">
        <f t="shared" si="4"/>
        <v>0</v>
      </c>
      <c r="H92" s="219">
        <v>3072164</v>
      </c>
      <c r="I92" s="214">
        <v>230199.9123287673</v>
      </c>
      <c r="J92" s="214">
        <v>0</v>
      </c>
      <c r="K92" s="215">
        <v>44395</v>
      </c>
      <c r="L92" s="215">
        <v>0</v>
      </c>
      <c r="M92" s="215">
        <v>0</v>
      </c>
      <c r="N92" s="215"/>
      <c r="O92" s="215">
        <v>0</v>
      </c>
      <c r="P92" s="215">
        <v>0</v>
      </c>
      <c r="Q92" s="215">
        <v>0</v>
      </c>
      <c r="R92" s="216">
        <v>0</v>
      </c>
      <c r="S92" s="216">
        <v>0</v>
      </c>
      <c r="T92" s="216">
        <v>0</v>
      </c>
      <c r="U92" s="216">
        <v>0</v>
      </c>
      <c r="V92" s="216">
        <v>0</v>
      </c>
      <c r="W92" s="216"/>
      <c r="X92" s="216">
        <v>0</v>
      </c>
      <c r="Y92" s="216">
        <v>0</v>
      </c>
      <c r="Z92" s="216">
        <f>SUMIF([1]COVID!B:B,'[1]All Schools'!C33,[1]COVID!L:P)</f>
        <v>0</v>
      </c>
      <c r="AA92" s="216">
        <v>0</v>
      </c>
      <c r="AB92" s="219"/>
      <c r="AC92" s="217">
        <f t="shared" si="5"/>
        <v>274594.9123287673</v>
      </c>
    </row>
    <row r="93" spans="1:29" x14ac:dyDescent="0.25">
      <c r="A93" s="208" t="s">
        <v>18</v>
      </c>
      <c r="B93" t="s">
        <v>18</v>
      </c>
      <c r="C93" s="218">
        <v>3074031</v>
      </c>
      <c r="D93" s="208" t="s">
        <v>36</v>
      </c>
      <c r="E93" s="211">
        <f>SUMIF([1]SCHBLK!B:B,'[1]All Schools'!C45,[1]SCHBLK!Q:Q)</f>
        <v>0</v>
      </c>
      <c r="F93" s="211">
        <v>0</v>
      </c>
      <c r="G93" s="212">
        <f t="shared" si="4"/>
        <v>0</v>
      </c>
      <c r="H93" s="219">
        <v>3075402</v>
      </c>
      <c r="I93" s="214">
        <v>162278.16712328765</v>
      </c>
      <c r="J93" s="214">
        <v>0</v>
      </c>
      <c r="K93" s="215">
        <v>0</v>
      </c>
      <c r="L93" s="215">
        <v>0</v>
      </c>
      <c r="M93" s="215">
        <v>0</v>
      </c>
      <c r="N93" s="215"/>
      <c r="O93" s="215">
        <v>0</v>
      </c>
      <c r="P93" s="215">
        <v>0</v>
      </c>
      <c r="Q93" s="215">
        <v>0</v>
      </c>
      <c r="R93" s="216">
        <v>0</v>
      </c>
      <c r="S93" s="216">
        <v>0</v>
      </c>
      <c r="T93" s="216">
        <v>0</v>
      </c>
      <c r="U93" s="216">
        <v>0</v>
      </c>
      <c r="V93" s="216">
        <v>0</v>
      </c>
      <c r="W93" s="216"/>
      <c r="X93" s="216">
        <v>0</v>
      </c>
      <c r="Y93" s="216">
        <v>0</v>
      </c>
      <c r="Z93" s="216">
        <f>SUMIF([1]COVID!B:B,'[1]All Schools'!C45,[1]COVID!L:P)</f>
        <v>0</v>
      </c>
      <c r="AA93" s="216">
        <v>0</v>
      </c>
      <c r="AB93" s="219"/>
      <c r="AC93" s="217">
        <f t="shared" si="5"/>
        <v>162278.16712328765</v>
      </c>
    </row>
    <row r="94" spans="1:29" x14ac:dyDescent="0.25">
      <c r="A94" s="208" t="s">
        <v>63</v>
      </c>
      <c r="B94" t="s">
        <v>63</v>
      </c>
      <c r="C94" s="218">
        <v>3074602</v>
      </c>
      <c r="D94" s="208" t="s">
        <v>86</v>
      </c>
      <c r="E94" s="211">
        <f>SUMIF([1]SCHBLK!B:B,'[1]All Schools'!C91,[1]SCHBLK!Q:Q)</f>
        <v>0</v>
      </c>
      <c r="F94" s="211">
        <v>0</v>
      </c>
      <c r="G94" s="212">
        <f t="shared" si="4"/>
        <v>0</v>
      </c>
      <c r="H94" s="219">
        <v>3074602</v>
      </c>
      <c r="I94" s="214">
        <v>203800.76110487327</v>
      </c>
      <c r="J94" s="214">
        <v>0</v>
      </c>
      <c r="K94" s="215">
        <v>115317</v>
      </c>
      <c r="L94" s="215">
        <v>0</v>
      </c>
      <c r="M94" s="215">
        <v>0</v>
      </c>
      <c r="N94" s="215"/>
      <c r="O94" s="215">
        <v>0</v>
      </c>
      <c r="P94" s="215">
        <v>0</v>
      </c>
      <c r="Q94" s="215">
        <v>0</v>
      </c>
      <c r="R94" s="216">
        <v>0</v>
      </c>
      <c r="S94" s="216">
        <v>0</v>
      </c>
      <c r="T94" s="216">
        <v>0</v>
      </c>
      <c r="U94" s="216">
        <v>0</v>
      </c>
      <c r="V94" s="216">
        <v>0</v>
      </c>
      <c r="W94" s="216"/>
      <c r="X94" s="216">
        <v>0</v>
      </c>
      <c r="Y94" s="216">
        <v>0</v>
      </c>
      <c r="Z94" s="216">
        <f>SUMIF([1]COVID!B:B,'[1]All Schools'!C91,[1]COVID!L:P)</f>
        <v>0</v>
      </c>
      <c r="AA94" s="216">
        <v>0</v>
      </c>
      <c r="AB94" s="219"/>
      <c r="AC94" s="217">
        <f t="shared" si="5"/>
        <v>319117.76110487327</v>
      </c>
    </row>
    <row r="95" spans="1:29" x14ac:dyDescent="0.25">
      <c r="A95" s="208" t="s">
        <v>80</v>
      </c>
      <c r="B95" t="s">
        <v>80</v>
      </c>
      <c r="C95" s="218">
        <v>3075403</v>
      </c>
      <c r="D95" s="208" t="s">
        <v>29</v>
      </c>
      <c r="E95" s="211">
        <f>SUMIF([1]SCHBLK!B:B,'[1]All Schools'!C38,[1]SCHBLK!Q:Q)</f>
        <v>0</v>
      </c>
      <c r="F95" s="211">
        <v>0</v>
      </c>
      <c r="G95" s="212">
        <f t="shared" si="4"/>
        <v>0</v>
      </c>
      <c r="H95" s="219">
        <v>3072092</v>
      </c>
      <c r="I95" s="214">
        <v>252222.71506849321</v>
      </c>
      <c r="J95" s="214">
        <v>0</v>
      </c>
      <c r="K95" s="215">
        <v>0</v>
      </c>
      <c r="L95" s="215">
        <v>0</v>
      </c>
      <c r="M95" s="215">
        <v>0</v>
      </c>
      <c r="N95" s="215"/>
      <c r="O95" s="215">
        <v>0</v>
      </c>
      <c r="P95" s="215">
        <v>0</v>
      </c>
      <c r="Q95" s="215">
        <v>0</v>
      </c>
      <c r="R95" s="216">
        <v>0</v>
      </c>
      <c r="S95" s="216">
        <v>0</v>
      </c>
      <c r="T95" s="216">
        <v>0</v>
      </c>
      <c r="U95" s="216">
        <v>0</v>
      </c>
      <c r="V95" s="216">
        <v>0</v>
      </c>
      <c r="W95" s="216"/>
      <c r="X95" s="216">
        <v>0</v>
      </c>
      <c r="Y95" s="216">
        <v>0</v>
      </c>
      <c r="Z95" s="216">
        <f>SUMIF([1]COVID!B:B,'[1]All Schools'!C38,[1]COVID!L:P)</f>
        <v>0</v>
      </c>
      <c r="AA95" s="216">
        <v>0</v>
      </c>
      <c r="AB95" s="219"/>
      <c r="AC95" s="217">
        <f t="shared" si="5"/>
        <v>252222.71506849321</v>
      </c>
    </row>
    <row r="96" spans="1:29" x14ac:dyDescent="0.25">
      <c r="A96" s="208" t="s">
        <v>81</v>
      </c>
      <c r="B96" t="s">
        <v>81</v>
      </c>
      <c r="C96" s="218">
        <v>3076905</v>
      </c>
      <c r="D96" s="208" t="s">
        <v>6</v>
      </c>
      <c r="E96" s="211">
        <f>SUMIF([1]SCHBLK!B:B,'[1]All Schools'!C14,[1]SCHBLK!Q:Q)</f>
        <v>0</v>
      </c>
      <c r="F96" s="211">
        <v>0</v>
      </c>
      <c r="G96" s="212">
        <f t="shared" si="4"/>
        <v>0</v>
      </c>
      <c r="H96" s="219">
        <v>3072161</v>
      </c>
      <c r="I96" s="214">
        <v>409002.86232876696</v>
      </c>
      <c r="J96" s="214">
        <v>0</v>
      </c>
      <c r="K96" s="215">
        <v>0</v>
      </c>
      <c r="L96" s="215">
        <v>0</v>
      </c>
      <c r="M96" s="215">
        <v>199562.69999999998</v>
      </c>
      <c r="N96" s="215"/>
      <c r="O96" s="215">
        <v>0</v>
      </c>
      <c r="P96" s="215">
        <v>0</v>
      </c>
      <c r="Q96" s="215">
        <v>0</v>
      </c>
      <c r="R96" s="216">
        <v>0</v>
      </c>
      <c r="S96" s="216">
        <v>0</v>
      </c>
      <c r="T96" s="216">
        <v>0</v>
      </c>
      <c r="U96" s="216"/>
      <c r="V96" s="216">
        <v>0</v>
      </c>
      <c r="W96" s="216"/>
      <c r="X96" s="216"/>
      <c r="Y96" s="216">
        <v>0</v>
      </c>
      <c r="Z96" s="216">
        <f>SUMIF([1]COVID!B:B,'[1]All Schools'!C14,[1]COVID!L:P)</f>
        <v>0</v>
      </c>
      <c r="AA96" s="216">
        <v>0</v>
      </c>
      <c r="AB96" s="219"/>
      <c r="AC96" s="217">
        <f t="shared" si="5"/>
        <v>608565.56232876692</v>
      </c>
    </row>
    <row r="97" spans="1:29" x14ac:dyDescent="0.25">
      <c r="A97" s="208"/>
      <c r="C97" s="218">
        <v>3078001</v>
      </c>
      <c r="D97" s="208" t="s">
        <v>140</v>
      </c>
      <c r="E97" s="211"/>
      <c r="F97" s="211"/>
      <c r="G97" s="212"/>
      <c r="H97" s="219"/>
      <c r="I97" s="214"/>
      <c r="J97" s="214"/>
      <c r="K97" s="215"/>
      <c r="L97" s="215"/>
      <c r="M97" s="215"/>
      <c r="N97" s="215"/>
      <c r="O97" s="215"/>
      <c r="P97" s="215"/>
      <c r="Q97" s="215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9"/>
      <c r="AC97" s="217"/>
    </row>
    <row r="98" spans="1:29" x14ac:dyDescent="0.25">
      <c r="A98" s="208" t="s">
        <v>82</v>
      </c>
      <c r="B98" t="s">
        <v>82</v>
      </c>
      <c r="C98" s="218">
        <v>3077005</v>
      </c>
      <c r="D98" s="208" t="s">
        <v>11</v>
      </c>
      <c r="E98" s="211">
        <f>SUMIF([1]SCHBLK!B:B,'[1]All Schools'!C20,[1]SCHBLK!Q:Q)</f>
        <v>0</v>
      </c>
      <c r="F98" s="211">
        <v>1877500</v>
      </c>
      <c r="G98" s="212">
        <f t="shared" ref="G98:G109" si="6">SUM(E98:F98)</f>
        <v>1877500</v>
      </c>
      <c r="H98" s="219">
        <v>3072001</v>
      </c>
      <c r="I98" s="214">
        <v>0</v>
      </c>
      <c r="J98" s="214">
        <v>2468861</v>
      </c>
      <c r="K98" s="215">
        <v>0</v>
      </c>
      <c r="L98" s="215">
        <v>0</v>
      </c>
      <c r="M98" s="215">
        <v>0</v>
      </c>
      <c r="N98" s="215"/>
      <c r="O98" s="215">
        <v>0</v>
      </c>
      <c r="P98" s="215">
        <v>0</v>
      </c>
      <c r="Q98" s="215">
        <v>0</v>
      </c>
      <c r="R98" s="216">
        <v>65895</v>
      </c>
      <c r="S98" s="216">
        <v>0</v>
      </c>
      <c r="T98" s="216">
        <v>0</v>
      </c>
      <c r="U98" s="216">
        <v>0</v>
      </c>
      <c r="V98" s="216">
        <v>27300</v>
      </c>
      <c r="W98" s="216">
        <v>2965.37</v>
      </c>
      <c r="X98" s="216">
        <v>36431.5</v>
      </c>
      <c r="Y98" s="216">
        <v>100959.25</v>
      </c>
      <c r="Z98" s="216">
        <f>SUMIF([1]COVID!B:B,'[1]All Schools'!C20,[1]COVID!L:P)</f>
        <v>5687</v>
      </c>
      <c r="AA98" s="216">
        <v>9973.75</v>
      </c>
      <c r="AB98" s="219"/>
      <c r="AC98" s="217">
        <f t="shared" ref="AC98:AC109" si="7">SUM(I98:AA98)+G98</f>
        <v>4595572.87</v>
      </c>
    </row>
    <row r="99" spans="1:29" x14ac:dyDescent="0.25">
      <c r="A99" s="208" t="s">
        <v>95</v>
      </c>
      <c r="B99" t="s">
        <v>95</v>
      </c>
      <c r="C99" s="218">
        <v>3077007</v>
      </c>
      <c r="D99" s="208" t="s">
        <v>18</v>
      </c>
      <c r="E99" s="211">
        <f>SUMIF([1]SCHBLK!B:B,'[1]All Schools'!C27,[1]SCHBLK!Q:Q)</f>
        <v>0</v>
      </c>
      <c r="F99" s="211">
        <v>1631667</v>
      </c>
      <c r="G99" s="212">
        <f t="shared" si="6"/>
        <v>1631667</v>
      </c>
      <c r="H99" s="219">
        <v>3072185</v>
      </c>
      <c r="I99" s="214">
        <v>0</v>
      </c>
      <c r="J99" s="214">
        <v>2409774</v>
      </c>
      <c r="K99" s="215">
        <v>0</v>
      </c>
      <c r="L99" s="215">
        <v>0</v>
      </c>
      <c r="M99" s="215">
        <v>0</v>
      </c>
      <c r="N99" s="215"/>
      <c r="O99" s="215">
        <v>0</v>
      </c>
      <c r="P99" s="215">
        <v>0</v>
      </c>
      <c r="Q99" s="215">
        <v>0</v>
      </c>
      <c r="R99" s="216">
        <v>95105</v>
      </c>
      <c r="S99" s="216">
        <v>7304</v>
      </c>
      <c r="T99" s="216">
        <v>10203</v>
      </c>
      <c r="U99" s="216">
        <v>20232</v>
      </c>
      <c r="V99" s="216">
        <v>22680</v>
      </c>
      <c r="W99" s="216"/>
      <c r="X99" s="216">
        <v>32892.44</v>
      </c>
      <c r="Y99" s="216">
        <v>91151.78</v>
      </c>
      <c r="Z99" s="216">
        <f>SUMIF([1]COVID!B:B,'[1]All Schools'!C27,[1]COVID!L:P)</f>
        <v>6542</v>
      </c>
      <c r="AA99" s="216">
        <v>9433.75</v>
      </c>
      <c r="AB99" s="219"/>
      <c r="AC99" s="217">
        <f t="shared" si="7"/>
        <v>4336984.97</v>
      </c>
    </row>
    <row r="100" spans="1:29" x14ac:dyDescent="0.25">
      <c r="A100" s="208" t="s">
        <v>85</v>
      </c>
      <c r="B100" t="s">
        <v>85</v>
      </c>
      <c r="C100" s="218">
        <v>3077010</v>
      </c>
      <c r="D100" s="208" t="s">
        <v>53</v>
      </c>
      <c r="E100" s="211">
        <f>SUMIF([1]SCHBLK!B:B,'[1]All Schools'!C61,[1]SCHBLK!Q:Q)</f>
        <v>0</v>
      </c>
      <c r="F100" s="211">
        <v>1385000</v>
      </c>
      <c r="G100" s="212">
        <f t="shared" si="6"/>
        <v>1385000</v>
      </c>
      <c r="H100" s="219">
        <v>3077010</v>
      </c>
      <c r="I100" s="214">
        <v>0</v>
      </c>
      <c r="J100" s="214">
        <v>2922222</v>
      </c>
      <c r="K100" s="215">
        <v>0</v>
      </c>
      <c r="L100" s="215">
        <v>0</v>
      </c>
      <c r="M100" s="215">
        <v>0</v>
      </c>
      <c r="N100" s="215"/>
      <c r="O100" s="215">
        <v>0</v>
      </c>
      <c r="P100" s="215">
        <v>0</v>
      </c>
      <c r="Q100" s="215">
        <v>0</v>
      </c>
      <c r="R100" s="216">
        <v>55145</v>
      </c>
      <c r="S100" s="216">
        <v>7125</v>
      </c>
      <c r="T100" s="216">
        <v>10022</v>
      </c>
      <c r="U100" s="216">
        <v>22601</v>
      </c>
      <c r="V100" s="216">
        <v>24580</v>
      </c>
      <c r="W100" s="216"/>
      <c r="X100" s="216">
        <v>28104.300000000003</v>
      </c>
      <c r="Y100" s="216">
        <v>77882.849999999991</v>
      </c>
      <c r="Z100" s="216">
        <f>SUMIF([1]COVID!B:B,'[1]All Schools'!C61,[1]COVID!L:P)</f>
        <v>2344</v>
      </c>
      <c r="AA100" s="216">
        <v>8853.25</v>
      </c>
      <c r="AB100" s="219"/>
      <c r="AC100" s="217">
        <f t="shared" si="7"/>
        <v>4543879.4000000004</v>
      </c>
    </row>
    <row r="101" spans="1:29" x14ac:dyDescent="0.25">
      <c r="A101" s="208" t="s">
        <v>86</v>
      </c>
      <c r="B101" t="s">
        <v>86</v>
      </c>
      <c r="C101" s="218">
        <v>3077012</v>
      </c>
      <c r="D101" s="208" t="s">
        <v>49</v>
      </c>
      <c r="E101" s="211">
        <f>SUMIF([1]SCHBLK!B:B,'[1]All Schools'!C57,[1]SCHBLK!Q:Q)</f>
        <v>0</v>
      </c>
      <c r="F101" s="211">
        <v>1236667</v>
      </c>
      <c r="G101" s="212">
        <f t="shared" si="6"/>
        <v>1236667</v>
      </c>
      <c r="H101" s="219">
        <v>3077012</v>
      </c>
      <c r="I101" s="214">
        <v>0</v>
      </c>
      <c r="J101" s="214">
        <v>1676273</v>
      </c>
      <c r="K101" s="215">
        <v>0</v>
      </c>
      <c r="L101" s="215">
        <v>0</v>
      </c>
      <c r="M101" s="215">
        <v>0</v>
      </c>
      <c r="N101" s="215"/>
      <c r="O101" s="215">
        <v>0</v>
      </c>
      <c r="P101" s="215">
        <v>0</v>
      </c>
      <c r="Q101" s="215">
        <v>0</v>
      </c>
      <c r="R101" s="216">
        <v>49955</v>
      </c>
      <c r="S101" s="216">
        <v>6821</v>
      </c>
      <c r="T101" s="216">
        <v>9567</v>
      </c>
      <c r="U101" s="216">
        <v>5518</v>
      </c>
      <c r="V101" s="216">
        <v>17780</v>
      </c>
      <c r="W101" s="216">
        <v>82.62</v>
      </c>
      <c r="X101" s="216">
        <v>19777.099999999999</v>
      </c>
      <c r="Y101" s="216">
        <v>54806.45</v>
      </c>
      <c r="Z101" s="216">
        <f>SUMIF([1]COVID!B:B,'[1]All Schools'!C57,[1]COVID!L:P)</f>
        <v>0</v>
      </c>
      <c r="AA101" s="216">
        <v>7712.5</v>
      </c>
      <c r="AB101" s="219"/>
      <c r="AC101" s="217">
        <f t="shared" si="7"/>
        <v>3084959.67</v>
      </c>
    </row>
    <row r="102" spans="1:29" x14ac:dyDescent="0.25">
      <c r="A102" s="208" t="s">
        <v>88</v>
      </c>
      <c r="B102" t="s">
        <v>88</v>
      </c>
      <c r="C102" s="218">
        <v>3077013</v>
      </c>
      <c r="D102" s="208" t="s">
        <v>71</v>
      </c>
      <c r="E102" s="211">
        <f>SUMIF([1]SCHBLK!B:B,'[1]All Schools'!C77,[1]SCHBLK!Q:Q)</f>
        <v>0</v>
      </c>
      <c r="F102" s="211">
        <v>1358333</v>
      </c>
      <c r="G102" s="212">
        <f t="shared" si="6"/>
        <v>1358333</v>
      </c>
      <c r="H102" s="219">
        <v>3077013</v>
      </c>
      <c r="I102" s="214">
        <v>0</v>
      </c>
      <c r="J102" s="214">
        <v>2657134</v>
      </c>
      <c r="K102" s="215">
        <v>0</v>
      </c>
      <c r="L102" s="215">
        <v>0</v>
      </c>
      <c r="M102" s="215">
        <v>0</v>
      </c>
      <c r="N102" s="215"/>
      <c r="O102" s="215">
        <v>0</v>
      </c>
      <c r="P102" s="215">
        <v>0</v>
      </c>
      <c r="Q102" s="215">
        <v>0</v>
      </c>
      <c r="R102" s="216">
        <v>66350</v>
      </c>
      <c r="S102" s="216">
        <v>6887</v>
      </c>
      <c r="T102" s="216">
        <v>9654</v>
      </c>
      <c r="U102" s="216">
        <v>5101</v>
      </c>
      <c r="V102" s="216">
        <v>19880</v>
      </c>
      <c r="W102" s="216">
        <v>1692.84</v>
      </c>
      <c r="X102" s="216">
        <v>26855.22</v>
      </c>
      <c r="Y102" s="216">
        <v>74421.39</v>
      </c>
      <c r="Z102" s="216">
        <f>SUMIF([1]COVID!B:B,'[1]All Schools'!C77,[1]COVID!L:P)</f>
        <v>1500</v>
      </c>
      <c r="AA102" s="216">
        <v>7746.25</v>
      </c>
      <c r="AB102" s="219"/>
      <c r="AC102" s="217">
        <f t="shared" si="7"/>
        <v>4235554.7</v>
      </c>
    </row>
    <row r="103" spans="1:29" x14ac:dyDescent="0.25">
      <c r="A103" s="208" t="s">
        <v>90</v>
      </c>
      <c r="B103" t="s">
        <v>90</v>
      </c>
      <c r="C103" s="218">
        <v>3077014</v>
      </c>
      <c r="D103" s="208" t="s">
        <v>72</v>
      </c>
      <c r="E103" s="211">
        <f>SUMIF([1]SCHBLK!B:B,'[1]All Schools'!C78,[1]SCHBLK!Q:Q)</f>
        <v>0</v>
      </c>
      <c r="F103" s="211">
        <v>1079167</v>
      </c>
      <c r="G103" s="212">
        <f t="shared" si="6"/>
        <v>1079167</v>
      </c>
      <c r="H103" s="219">
        <v>3077014</v>
      </c>
      <c r="I103" s="214">
        <v>0</v>
      </c>
      <c r="J103" s="214">
        <v>2693312</v>
      </c>
      <c r="K103" s="215">
        <v>0</v>
      </c>
      <c r="L103" s="215">
        <v>0</v>
      </c>
      <c r="M103" s="215">
        <v>0</v>
      </c>
      <c r="N103" s="215"/>
      <c r="O103" s="215">
        <v>0</v>
      </c>
      <c r="P103" s="215">
        <v>0</v>
      </c>
      <c r="Q103" s="215">
        <v>0</v>
      </c>
      <c r="R103" s="216">
        <v>20055</v>
      </c>
      <c r="S103" s="216">
        <v>0</v>
      </c>
      <c r="T103" s="216">
        <v>0</v>
      </c>
      <c r="U103" s="216">
        <v>0</v>
      </c>
      <c r="V103" s="216">
        <v>14420</v>
      </c>
      <c r="W103" s="216">
        <v>2965.37</v>
      </c>
      <c r="X103" s="216">
        <v>20609.82</v>
      </c>
      <c r="Y103" s="216">
        <v>57114.09</v>
      </c>
      <c r="Z103" s="216">
        <f>SUMIF([1]COVID!B:B,'[1]All Schools'!C78,[1]COVID!L:P)</f>
        <v>6273</v>
      </c>
      <c r="AA103" s="216">
        <v>7375</v>
      </c>
      <c r="AB103" s="219"/>
      <c r="AC103" s="217">
        <f t="shared" si="7"/>
        <v>3901291.28</v>
      </c>
    </row>
    <row r="104" spans="1:29" x14ac:dyDescent="0.25">
      <c r="A104" s="208" t="s">
        <v>123</v>
      </c>
      <c r="B104" t="s">
        <v>123</v>
      </c>
      <c r="C104" s="209">
        <v>3071000</v>
      </c>
      <c r="D104" s="210" t="s">
        <v>54</v>
      </c>
      <c r="E104" s="211">
        <f>SUMIF([1]SCHBLK!B:B,'[1]All Schools'!C106,[1]SCHBLK!Q:Q)</f>
        <v>0</v>
      </c>
      <c r="F104" s="211">
        <v>0</v>
      </c>
      <c r="G104" s="212">
        <f t="shared" si="6"/>
        <v>0</v>
      </c>
      <c r="H104" s="213">
        <v>3071000</v>
      </c>
      <c r="I104" s="214">
        <v>0</v>
      </c>
      <c r="J104" s="214">
        <v>0</v>
      </c>
      <c r="K104" s="215">
        <v>0</v>
      </c>
      <c r="L104" s="215">
        <v>0</v>
      </c>
      <c r="M104" s="215">
        <v>0</v>
      </c>
      <c r="N104" s="215"/>
      <c r="O104" s="215">
        <v>0</v>
      </c>
      <c r="P104" s="215">
        <v>0</v>
      </c>
      <c r="Q104" s="215">
        <v>0</v>
      </c>
      <c r="R104" s="216">
        <v>0</v>
      </c>
      <c r="S104" s="216">
        <v>0</v>
      </c>
      <c r="T104" s="216">
        <v>0</v>
      </c>
      <c r="U104" s="216">
        <v>0</v>
      </c>
      <c r="V104" s="216">
        <v>0</v>
      </c>
      <c r="W104" s="216"/>
      <c r="X104" s="216">
        <v>5594</v>
      </c>
      <c r="Y104" s="216">
        <v>15806</v>
      </c>
      <c r="Z104" s="216">
        <f>SUMIF([1]COVID!B:B,'[1]All Schools'!C106,[1]COVID!L:P)</f>
        <v>0</v>
      </c>
      <c r="AA104" s="216">
        <v>4888.75</v>
      </c>
      <c r="AB104" s="213"/>
      <c r="AC104" s="217">
        <f t="shared" si="7"/>
        <v>26288.75</v>
      </c>
    </row>
    <row r="105" spans="1:29" x14ac:dyDescent="0.25">
      <c r="A105" s="208" t="s">
        <v>6</v>
      </c>
      <c r="B105" t="s">
        <v>6</v>
      </c>
      <c r="C105" s="218">
        <v>3071002</v>
      </c>
      <c r="D105" s="208" t="s">
        <v>43</v>
      </c>
      <c r="E105" s="211">
        <f>SUMIF([1]SCHBLK!B:B,'[1]All Schools'!C105,[1]SCHBLK!Q:Q)</f>
        <v>0</v>
      </c>
      <c r="F105" s="211">
        <v>0</v>
      </c>
      <c r="G105" s="212">
        <f t="shared" si="6"/>
        <v>0</v>
      </c>
      <c r="H105" s="219">
        <v>3075401</v>
      </c>
      <c r="I105" s="214">
        <v>0</v>
      </c>
      <c r="J105" s="214">
        <v>0</v>
      </c>
      <c r="K105" s="215">
        <v>0</v>
      </c>
      <c r="L105" s="215">
        <v>0</v>
      </c>
      <c r="M105" s="215">
        <v>0</v>
      </c>
      <c r="N105" s="215"/>
      <c r="O105" s="215">
        <v>0</v>
      </c>
      <c r="P105" s="215">
        <v>0</v>
      </c>
      <c r="Q105" s="215">
        <v>0</v>
      </c>
      <c r="R105" s="216">
        <v>0</v>
      </c>
      <c r="S105" s="216">
        <v>0</v>
      </c>
      <c r="T105" s="216">
        <v>0</v>
      </c>
      <c r="U105" s="216">
        <v>0</v>
      </c>
      <c r="V105" s="216">
        <v>0</v>
      </c>
      <c r="W105" s="216"/>
      <c r="X105" s="216">
        <v>6489</v>
      </c>
      <c r="Y105" s="216">
        <v>18335</v>
      </c>
      <c r="Z105" s="216">
        <f>SUMIF([1]COVID!B:B,'[1]All Schools'!C105,[1]COVID!L:P)</f>
        <v>0</v>
      </c>
      <c r="AA105" s="216">
        <v>4911.93</v>
      </c>
      <c r="AB105" s="219"/>
      <c r="AC105" s="217">
        <f t="shared" si="7"/>
        <v>29735.93</v>
      </c>
    </row>
    <row r="106" spans="1:29" x14ac:dyDescent="0.25">
      <c r="A106" s="208" t="s">
        <v>7</v>
      </c>
      <c r="B106" t="s">
        <v>7</v>
      </c>
      <c r="C106" s="218">
        <v>3071003</v>
      </c>
      <c r="D106" s="208" t="s">
        <v>295</v>
      </c>
      <c r="E106" s="211">
        <f>SUMIF([1]SCHBLK!B:B,'[1]All Schools'!C107,[1]SCHBLK!Q:Q)</f>
        <v>0</v>
      </c>
      <c r="F106" s="211">
        <v>0</v>
      </c>
      <c r="G106" s="212">
        <f t="shared" si="6"/>
        <v>0</v>
      </c>
      <c r="H106" s="219">
        <v>3071003</v>
      </c>
      <c r="I106" s="214">
        <v>0</v>
      </c>
      <c r="J106" s="214">
        <v>0</v>
      </c>
      <c r="K106" s="215">
        <v>0</v>
      </c>
      <c r="L106" s="215">
        <v>0</v>
      </c>
      <c r="M106" s="215">
        <v>0</v>
      </c>
      <c r="N106" s="215"/>
      <c r="O106" s="215">
        <v>0</v>
      </c>
      <c r="P106" s="215">
        <v>0</v>
      </c>
      <c r="Q106" s="215">
        <v>0</v>
      </c>
      <c r="R106" s="216">
        <v>0</v>
      </c>
      <c r="S106" s="216">
        <v>0</v>
      </c>
      <c r="T106" s="216">
        <v>0</v>
      </c>
      <c r="U106" s="216">
        <v>0</v>
      </c>
      <c r="V106" s="216">
        <v>0</v>
      </c>
      <c r="W106" s="216"/>
      <c r="X106" s="216">
        <v>8671</v>
      </c>
      <c r="Y106" s="216">
        <v>24499</v>
      </c>
      <c r="Z106" s="216">
        <f>SUMIF([1]COVID!B:B,'[1]All Schools'!C107,[1]COVID!L:P)</f>
        <v>0</v>
      </c>
      <c r="AA106" s="216">
        <v>5181.25</v>
      </c>
      <c r="AB106" s="219"/>
      <c r="AC106" s="217">
        <f t="shared" si="7"/>
        <v>38351.25</v>
      </c>
    </row>
    <row r="107" spans="1:29" x14ac:dyDescent="0.25">
      <c r="A107" s="208" t="s">
        <v>8</v>
      </c>
      <c r="B107" t="s">
        <v>8</v>
      </c>
      <c r="C107" s="218">
        <v>3071007</v>
      </c>
      <c r="D107" s="208" t="s">
        <v>98</v>
      </c>
      <c r="E107" s="211">
        <f>SUMIF([1]SCHBLK!B:B,'[1]All Schools'!C108,[1]SCHBLK!Q:Q)</f>
        <v>0</v>
      </c>
      <c r="F107" s="211">
        <v>0</v>
      </c>
      <c r="G107" s="212">
        <f t="shared" si="6"/>
        <v>0</v>
      </c>
      <c r="H107" s="219">
        <v>3071007</v>
      </c>
      <c r="I107" s="214">
        <v>0</v>
      </c>
      <c r="J107" s="214">
        <v>0</v>
      </c>
      <c r="K107" s="215">
        <v>0</v>
      </c>
      <c r="L107" s="215">
        <v>0</v>
      </c>
      <c r="M107" s="215">
        <v>0</v>
      </c>
      <c r="N107" s="215">
        <v>0</v>
      </c>
      <c r="O107" s="215">
        <v>0</v>
      </c>
      <c r="P107" s="215">
        <v>0</v>
      </c>
      <c r="Q107" s="215">
        <v>0</v>
      </c>
      <c r="R107" s="216">
        <v>0</v>
      </c>
      <c r="S107" s="216">
        <v>0</v>
      </c>
      <c r="T107" s="216">
        <v>0</v>
      </c>
      <c r="U107" s="216">
        <v>0</v>
      </c>
      <c r="V107" s="216">
        <v>0</v>
      </c>
      <c r="W107" s="216"/>
      <c r="X107" s="216">
        <v>7943</v>
      </c>
      <c r="Y107" s="216">
        <v>22444</v>
      </c>
      <c r="Z107" s="216">
        <f>SUMIF([1]COVID!B:B,'[1]All Schools'!C108,[1]COVID!L:P)</f>
        <v>0</v>
      </c>
      <c r="AA107" s="216">
        <v>4877.5</v>
      </c>
      <c r="AB107" s="219"/>
      <c r="AC107" s="217">
        <f t="shared" si="7"/>
        <v>35264.5</v>
      </c>
    </row>
    <row r="108" spans="1:29" x14ac:dyDescent="0.25">
      <c r="A108" s="208" t="s">
        <v>9</v>
      </c>
      <c r="B108" t="s">
        <v>9</v>
      </c>
      <c r="C108" s="218">
        <v>3071103</v>
      </c>
      <c r="D108" s="208" t="s">
        <v>293</v>
      </c>
      <c r="E108" s="211">
        <f>SUMIF([1]SCHBLK!B:B,'[1]All Schools'!C104,[1]SCHBLK!Q:Q)</f>
        <v>0</v>
      </c>
      <c r="F108" s="211">
        <v>0</v>
      </c>
      <c r="G108" s="212">
        <f t="shared" si="6"/>
        <v>0</v>
      </c>
      <c r="H108" s="219">
        <v>3071103</v>
      </c>
      <c r="I108" s="214">
        <v>0</v>
      </c>
      <c r="J108" s="214">
        <v>0</v>
      </c>
      <c r="K108" s="215">
        <v>0</v>
      </c>
      <c r="L108" s="215">
        <v>0</v>
      </c>
      <c r="M108" s="215">
        <v>0</v>
      </c>
      <c r="N108" s="215"/>
      <c r="O108" s="215">
        <v>0</v>
      </c>
      <c r="P108" s="215">
        <v>0</v>
      </c>
      <c r="Q108" s="215">
        <v>0</v>
      </c>
      <c r="R108" s="216">
        <v>42020</v>
      </c>
      <c r="S108" s="216">
        <v>0</v>
      </c>
      <c r="T108" s="216">
        <v>0</v>
      </c>
      <c r="U108" s="216">
        <v>0</v>
      </c>
      <c r="V108" s="216">
        <v>2520</v>
      </c>
      <c r="W108" s="216"/>
      <c r="X108" s="216">
        <v>37472.400000000001</v>
      </c>
      <c r="Y108" s="216">
        <v>103843.79999999999</v>
      </c>
      <c r="Z108" s="216">
        <v>3480</v>
      </c>
      <c r="AA108" s="216">
        <v>6227.5</v>
      </c>
      <c r="AB108" s="219"/>
      <c r="AC108" s="217">
        <f t="shared" si="7"/>
        <v>195563.69999999998</v>
      </c>
    </row>
    <row r="109" spans="1:29" x14ac:dyDescent="0.25">
      <c r="A109" s="208"/>
      <c r="C109" s="218">
        <v>3071104</v>
      </c>
      <c r="D109" s="208" t="s">
        <v>292</v>
      </c>
      <c r="E109" s="211">
        <f>SUMIF([1]SCHBLK!B:B,'[1]All Schools'!C103,[1]SCHBLK!Q:Q)</f>
        <v>0</v>
      </c>
      <c r="F109" s="211">
        <v>0</v>
      </c>
      <c r="G109" s="212">
        <f t="shared" si="6"/>
        <v>0</v>
      </c>
      <c r="H109" s="219">
        <v>3071104</v>
      </c>
      <c r="I109" s="214">
        <v>0</v>
      </c>
      <c r="J109" s="214">
        <v>0</v>
      </c>
      <c r="K109" s="215">
        <v>0</v>
      </c>
      <c r="L109" s="215">
        <v>0</v>
      </c>
      <c r="M109" s="215">
        <v>0</v>
      </c>
      <c r="N109" s="215"/>
      <c r="O109" s="215">
        <v>0</v>
      </c>
      <c r="P109" s="215">
        <v>0</v>
      </c>
      <c r="Q109" s="215">
        <v>0</v>
      </c>
      <c r="R109" s="216">
        <v>6725</v>
      </c>
      <c r="S109" s="216">
        <v>3750</v>
      </c>
      <c r="T109" s="216">
        <v>3500</v>
      </c>
      <c r="U109" s="216">
        <v>3321</v>
      </c>
      <c r="V109" s="216">
        <v>25200</v>
      </c>
      <c r="W109" s="216"/>
      <c r="X109" s="216">
        <v>8327.2000000000007</v>
      </c>
      <c r="Y109" s="216">
        <v>23076.400000000001</v>
      </c>
      <c r="Z109" s="216">
        <f>SUMIF([1]COVID!B:B,'[1]All Schools'!C103,[1]COVID!L:P)</f>
        <v>0</v>
      </c>
      <c r="AA109" s="216">
        <v>4303.75</v>
      </c>
      <c r="AB109" s="219"/>
      <c r="AC109" s="217">
        <f t="shared" si="7"/>
        <v>78203.350000000006</v>
      </c>
    </row>
    <row r="110" spans="1:29" s="195" customFormat="1" x14ac:dyDescent="0.2">
      <c r="A110" s="14" t="s">
        <v>99</v>
      </c>
      <c r="C110" s="14" t="s">
        <v>99</v>
      </c>
      <c r="D110" s="12" t="s">
        <v>99</v>
      </c>
      <c r="E110" s="79">
        <f t="shared" ref="E110:AA110" si="8">SUM(E13:E109)</f>
        <v>178670923.65802178</v>
      </c>
      <c r="F110" s="79">
        <f t="shared" si="8"/>
        <v>9842834</v>
      </c>
      <c r="G110" s="79">
        <f t="shared" si="8"/>
        <v>188513757.65802178</v>
      </c>
      <c r="H110" s="79">
        <f t="shared" si="8"/>
        <v>291939329</v>
      </c>
      <c r="I110" s="79">
        <f t="shared" si="8"/>
        <v>9102690.2877764851</v>
      </c>
      <c r="J110" s="79">
        <f t="shared" si="8"/>
        <v>14827576</v>
      </c>
      <c r="K110" s="79">
        <f t="shared" si="8"/>
        <v>2111190</v>
      </c>
      <c r="L110" s="79">
        <f t="shared" si="8"/>
        <v>35282.159999999996</v>
      </c>
      <c r="M110" s="79">
        <f t="shared" si="8"/>
        <v>8891464.1099999994</v>
      </c>
      <c r="N110" s="79">
        <f t="shared" si="8"/>
        <v>1184593.7</v>
      </c>
      <c r="O110" s="79">
        <f t="shared" si="8"/>
        <v>9399744.333333334</v>
      </c>
      <c r="P110" s="79">
        <f t="shared" si="8"/>
        <v>204034</v>
      </c>
      <c r="Q110" s="79">
        <f t="shared" si="8"/>
        <v>69200</v>
      </c>
      <c r="R110" s="79">
        <f t="shared" si="8"/>
        <v>10897920</v>
      </c>
      <c r="S110" s="79">
        <f t="shared" si="8"/>
        <v>531010</v>
      </c>
      <c r="T110" s="79">
        <f t="shared" si="8"/>
        <v>739389</v>
      </c>
      <c r="U110" s="79">
        <f t="shared" si="8"/>
        <v>4007550</v>
      </c>
      <c r="V110" s="79">
        <f t="shared" si="8"/>
        <v>1791620</v>
      </c>
      <c r="W110" s="79">
        <f t="shared" si="8"/>
        <v>10106.200000000001</v>
      </c>
      <c r="X110" s="79">
        <f t="shared" si="8"/>
        <v>2733636.98</v>
      </c>
      <c r="Y110" s="79">
        <f t="shared" si="8"/>
        <v>7749318.0099999998</v>
      </c>
      <c r="Z110" s="79">
        <f t="shared" si="8"/>
        <v>441016</v>
      </c>
      <c r="AA110" s="79">
        <f t="shared" si="8"/>
        <v>703353</v>
      </c>
      <c r="AB110" s="13"/>
      <c r="AC110" s="220">
        <f>SUM(AC13:AC86)</f>
        <v>236591513.46309063</v>
      </c>
    </row>
    <row r="111" spans="1:29" x14ac:dyDescent="0.25">
      <c r="H111" s="122"/>
      <c r="AB111" s="122"/>
    </row>
    <row r="112" spans="1:29" hidden="1" x14ac:dyDescent="0.25">
      <c r="A112" s="36"/>
      <c r="D112" s="36"/>
      <c r="E112" s="45">
        <v>184731647.35970142</v>
      </c>
      <c r="F112" s="45">
        <v>8452166.6666666679</v>
      </c>
      <c r="G112" s="64">
        <v>193183814.02636799</v>
      </c>
      <c r="H112" s="45"/>
      <c r="I112" s="45">
        <v>6382737.0050478168</v>
      </c>
      <c r="J112" s="45">
        <v>14710936.353424655</v>
      </c>
      <c r="K112" s="45">
        <v>412629</v>
      </c>
      <c r="L112" s="45">
        <v>1659873.28</v>
      </c>
      <c r="M112" s="45">
        <v>11345719.109999999</v>
      </c>
      <c r="N112" s="45">
        <v>1096830</v>
      </c>
      <c r="O112" s="45">
        <v>9727416.3300000001</v>
      </c>
      <c r="P112" s="45">
        <v>254020</v>
      </c>
      <c r="Q112" s="45"/>
      <c r="R112" s="45">
        <v>11313225</v>
      </c>
      <c r="S112" s="45">
        <v>753239</v>
      </c>
      <c r="T112" s="45">
        <v>537331</v>
      </c>
      <c r="U112" s="45">
        <v>4226878</v>
      </c>
      <c r="V112" s="45">
        <v>164317</v>
      </c>
      <c r="W112" s="45">
        <v>2400</v>
      </c>
      <c r="X112" s="45">
        <v>1050663.2999999998</v>
      </c>
      <c r="Y112" s="45"/>
      <c r="Z112" s="45">
        <v>183281.57500000001</v>
      </c>
      <c r="AA112" s="45">
        <v>727189.74000000011</v>
      </c>
      <c r="AB112" s="45"/>
    </row>
    <row r="113" spans="1:29" hidden="1" x14ac:dyDescent="0.25">
      <c r="A113" s="36"/>
      <c r="D113" s="36"/>
      <c r="E113" s="36">
        <v>0</v>
      </c>
      <c r="F113" s="36">
        <v>0</v>
      </c>
      <c r="G113" s="34">
        <v>0</v>
      </c>
      <c r="H113" s="34"/>
      <c r="I113" s="36">
        <v>0</v>
      </c>
      <c r="J113" s="36">
        <v>0</v>
      </c>
      <c r="K113" s="36">
        <v>0</v>
      </c>
      <c r="L113" s="36">
        <v>-0.74999999976716936</v>
      </c>
      <c r="M113" s="36">
        <v>0.75</v>
      </c>
      <c r="N113" s="36">
        <v>0</v>
      </c>
      <c r="O113" s="36">
        <v>0</v>
      </c>
      <c r="P113" s="36">
        <v>0</v>
      </c>
      <c r="Q113" s="36"/>
      <c r="R113" s="36">
        <v>0</v>
      </c>
      <c r="S113" s="36">
        <v>0</v>
      </c>
      <c r="T113" s="36">
        <v>0</v>
      </c>
      <c r="U113" s="36">
        <v>0</v>
      </c>
      <c r="V113" s="36">
        <v>0</v>
      </c>
      <c r="W113" s="36">
        <v>0</v>
      </c>
      <c r="X113" s="36">
        <v>0</v>
      </c>
      <c r="Y113" s="36"/>
      <c r="Z113" s="36">
        <v>0</v>
      </c>
      <c r="AA113" s="36">
        <v>0</v>
      </c>
      <c r="AB113" s="34"/>
    </row>
    <row r="114" spans="1:29" x14ac:dyDescent="0.25">
      <c r="A114" s="36"/>
      <c r="D114" s="36"/>
      <c r="E114" s="221">
        <v>178670924</v>
      </c>
      <c r="F114" s="36"/>
      <c r="G114" s="34"/>
      <c r="H114" s="34"/>
      <c r="I114" s="221">
        <v>9102690</v>
      </c>
      <c r="J114" s="221">
        <v>14827576</v>
      </c>
      <c r="K114" s="221">
        <v>2111190</v>
      </c>
      <c r="L114" s="36">
        <v>35282</v>
      </c>
      <c r="M114" s="36">
        <v>8891464</v>
      </c>
      <c r="N114" s="221">
        <v>1670213</v>
      </c>
      <c r="O114" s="222">
        <f>9672978.33333333-P114-Q114</f>
        <v>9399744.3333333302</v>
      </c>
      <c r="P114" s="222">
        <v>204034</v>
      </c>
      <c r="Q114" s="222">
        <v>69200</v>
      </c>
      <c r="R114" s="223">
        <v>10897920</v>
      </c>
      <c r="S114" s="221">
        <v>531010</v>
      </c>
      <c r="T114" s="221">
        <v>739389</v>
      </c>
      <c r="U114" s="221">
        <v>4007550</v>
      </c>
      <c r="V114" s="221">
        <v>1812480</v>
      </c>
      <c r="W114" s="222">
        <f>2400+7706.2</f>
        <v>10106.200000000001</v>
      </c>
      <c r="X114" s="221">
        <v>2733637</v>
      </c>
      <c r="Y114" s="223">
        <f>3264671.24+4616910</f>
        <v>7881581.2400000002</v>
      </c>
      <c r="Z114" s="221">
        <v>441016.26</v>
      </c>
      <c r="AA114" s="221">
        <f>[2]Sheet2!$D$67</f>
        <v>703352.99999999988</v>
      </c>
      <c r="AB114" s="34"/>
    </row>
    <row r="115" spans="1:29" x14ac:dyDescent="0.25">
      <c r="A115" s="36"/>
      <c r="D115" s="36"/>
      <c r="E115" s="36">
        <f>E110-E114</f>
        <v>-0.34197822213172913</v>
      </c>
      <c r="F115" s="36"/>
      <c r="G115" s="34"/>
      <c r="H115" s="34"/>
      <c r="I115" s="36">
        <f t="shared" ref="I115:J115" si="9">I110-I114</f>
        <v>0.28777648508548737</v>
      </c>
      <c r="J115" s="36">
        <f t="shared" si="9"/>
        <v>0</v>
      </c>
      <c r="K115" s="36">
        <v>0</v>
      </c>
      <c r="L115" s="36">
        <v>0</v>
      </c>
      <c r="M115" s="36">
        <v>0</v>
      </c>
      <c r="N115" s="36">
        <f t="shared" ref="N115:Q115" si="10">N110-N114</f>
        <v>-485619.30000000005</v>
      </c>
      <c r="O115" s="36">
        <f t="shared" si="10"/>
        <v>0</v>
      </c>
      <c r="P115" s="36">
        <f t="shared" si="10"/>
        <v>0</v>
      </c>
      <c r="Q115" s="36">
        <f t="shared" si="10"/>
        <v>0</v>
      </c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34"/>
    </row>
    <row r="117" spans="1:29" x14ac:dyDescent="0.25">
      <c r="E117" s="122">
        <v>178670923.65802169</v>
      </c>
      <c r="F117" s="122">
        <v>9842834</v>
      </c>
      <c r="G117" s="122">
        <v>188513757.65802169</v>
      </c>
      <c r="H117" s="122"/>
      <c r="I117" s="122">
        <v>9102690.2877764888</v>
      </c>
      <c r="J117" s="122">
        <v>14827576</v>
      </c>
      <c r="K117" s="122">
        <v>2111190</v>
      </c>
      <c r="L117" s="122">
        <v>35282.159999999996</v>
      </c>
      <c r="M117" s="122">
        <v>8891464.1099999994</v>
      </c>
      <c r="N117" s="122">
        <v>1184593.7</v>
      </c>
      <c r="O117" s="122">
        <v>9399744.3333333321</v>
      </c>
      <c r="P117" s="122">
        <v>204034</v>
      </c>
      <c r="Q117" s="122">
        <v>69200</v>
      </c>
      <c r="R117" s="122">
        <v>10897920</v>
      </c>
      <c r="S117" s="122">
        <v>531010</v>
      </c>
      <c r="T117" s="122">
        <v>739389</v>
      </c>
      <c r="U117" s="122">
        <v>4007550</v>
      </c>
      <c r="V117" s="225">
        <v>1791620</v>
      </c>
      <c r="W117" s="122">
        <v>10106.200000000001</v>
      </c>
      <c r="X117" s="122">
        <v>2733636.98</v>
      </c>
      <c r="Y117" s="225">
        <v>7749318.0099999998</v>
      </c>
      <c r="Z117" s="236">
        <v>441016</v>
      </c>
      <c r="AA117" s="236">
        <v>703353</v>
      </c>
      <c r="AB117" s="122"/>
      <c r="AC117" s="122">
        <v>263944451.43913153</v>
      </c>
    </row>
    <row r="118" spans="1:29" x14ac:dyDescent="0.25">
      <c r="R118" s="226"/>
      <c r="V118" s="227"/>
      <c r="Y118" s="227"/>
    </row>
    <row r="119" spans="1:29" x14ac:dyDescent="0.25">
      <c r="E119" s="240">
        <f>E110-E117</f>
        <v>0</v>
      </c>
      <c r="F119" s="240">
        <f t="shared" ref="F119:AA119" si="11">F110-F117</f>
        <v>0</v>
      </c>
      <c r="G119" s="240">
        <f t="shared" si="11"/>
        <v>0</v>
      </c>
      <c r="H119" s="240">
        <f t="shared" si="11"/>
        <v>291939329</v>
      </c>
      <c r="I119" s="240">
        <f t="shared" si="11"/>
        <v>0</v>
      </c>
      <c r="J119" s="240">
        <f t="shared" si="11"/>
        <v>0</v>
      </c>
      <c r="K119" s="240">
        <f t="shared" si="11"/>
        <v>0</v>
      </c>
      <c r="L119" s="240">
        <f t="shared" si="11"/>
        <v>0</v>
      </c>
      <c r="M119" s="240">
        <f t="shared" si="11"/>
        <v>0</v>
      </c>
      <c r="N119" s="240">
        <f t="shared" si="11"/>
        <v>0</v>
      </c>
      <c r="O119" s="240">
        <f t="shared" si="11"/>
        <v>0</v>
      </c>
      <c r="P119" s="240">
        <f t="shared" si="11"/>
        <v>0</v>
      </c>
      <c r="Q119" s="240">
        <f t="shared" si="11"/>
        <v>0</v>
      </c>
      <c r="R119" s="240">
        <f t="shared" si="11"/>
        <v>0</v>
      </c>
      <c r="S119" s="240">
        <f t="shared" si="11"/>
        <v>0</v>
      </c>
      <c r="T119" s="240">
        <f t="shared" si="11"/>
        <v>0</v>
      </c>
      <c r="U119" s="240">
        <f t="shared" si="11"/>
        <v>0</v>
      </c>
      <c r="V119" s="240">
        <f t="shared" si="11"/>
        <v>0</v>
      </c>
      <c r="W119" s="240">
        <f t="shared" si="11"/>
        <v>0</v>
      </c>
      <c r="X119" s="240">
        <f t="shared" si="11"/>
        <v>0</v>
      </c>
      <c r="Y119" s="240">
        <f t="shared" si="11"/>
        <v>0</v>
      </c>
      <c r="Z119" s="240">
        <f t="shared" si="11"/>
        <v>0</v>
      </c>
      <c r="AA119" s="240">
        <f t="shared" si="11"/>
        <v>0</v>
      </c>
    </row>
    <row r="120" spans="1:29" x14ac:dyDescent="0.25">
      <c r="V120" s="228"/>
      <c r="Y120" s="229"/>
      <c r="AA120"/>
    </row>
    <row r="121" spans="1:29" x14ac:dyDescent="0.25">
      <c r="R121" s="230"/>
      <c r="S121" s="230"/>
      <c r="T121" s="230"/>
      <c r="U121" s="230"/>
      <c r="V121" s="231"/>
      <c r="Y121" s="229"/>
      <c r="AA121"/>
    </row>
    <row r="122" spans="1:29" x14ac:dyDescent="0.25">
      <c r="R122" s="230"/>
      <c r="S122" s="230"/>
      <c r="T122" s="230"/>
      <c r="U122" s="230"/>
      <c r="V122" s="232"/>
      <c r="X122" s="233"/>
      <c r="Y122" s="229"/>
      <c r="AA122"/>
    </row>
    <row r="123" spans="1:29" x14ac:dyDescent="0.25">
      <c r="R123" s="234"/>
      <c r="S123" s="234"/>
      <c r="T123" s="228"/>
      <c r="V123" s="235"/>
      <c r="Y123" s="236"/>
      <c r="Z123"/>
      <c r="AA123"/>
    </row>
    <row r="124" spans="1:29" x14ac:dyDescent="0.25">
      <c r="R124" s="234"/>
      <c r="S124" s="234"/>
      <c r="V124" s="235"/>
      <c r="Y124" s="235"/>
      <c r="AA124"/>
    </row>
    <row r="125" spans="1:29" x14ac:dyDescent="0.25">
      <c r="R125" s="234"/>
      <c r="S125" s="234"/>
      <c r="V125" s="235"/>
      <c r="Y125" s="235"/>
      <c r="AA125"/>
    </row>
    <row r="126" spans="1:29" x14ac:dyDescent="0.25">
      <c r="R126" s="234"/>
      <c r="S126" s="234"/>
      <c r="V126" s="235"/>
      <c r="Y126" s="235"/>
      <c r="AA126"/>
    </row>
    <row r="127" spans="1:29" x14ac:dyDescent="0.25">
      <c r="X127" s="237"/>
      <c r="Y127" s="235"/>
      <c r="AA127"/>
    </row>
    <row r="128" spans="1:29" x14ac:dyDescent="0.25">
      <c r="Y128" s="229"/>
      <c r="AA128"/>
    </row>
    <row r="129" spans="24:27" x14ac:dyDescent="0.25">
      <c r="X129" s="238"/>
      <c r="Y129" s="239"/>
      <c r="Z129"/>
      <c r="AA129"/>
    </row>
    <row r="130" spans="24:27" x14ac:dyDescent="0.25">
      <c r="Z130"/>
      <c r="AA130"/>
    </row>
    <row r="132" spans="24:27" x14ac:dyDescent="0.25">
      <c r="Z132"/>
      <c r="AA132"/>
    </row>
    <row r="133" spans="24:27" x14ac:dyDescent="0.25">
      <c r="Z133"/>
      <c r="AA133"/>
    </row>
    <row r="134" spans="24:27" x14ac:dyDescent="0.25">
      <c r="Z134"/>
      <c r="AA134"/>
    </row>
    <row r="135" spans="24:27" x14ac:dyDescent="0.25">
      <c r="Z135"/>
      <c r="AA135"/>
    </row>
    <row r="136" spans="24:27" x14ac:dyDescent="0.25">
      <c r="Z136"/>
      <c r="AA136"/>
    </row>
  </sheetData>
  <sortState xmlns:xlrd2="http://schemas.microsoft.com/office/spreadsheetml/2017/richdata2" ref="C80:AA103">
    <sortCondition ref="C80"/>
  </sortState>
  <mergeCells count="4">
    <mergeCell ref="D1:G1"/>
    <mergeCell ref="E11:G11"/>
    <mergeCell ref="I11:R11"/>
    <mergeCell ref="S11:AA1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E6A0C-CDF3-4E48-AD31-82360A9444DB}">
  <dimension ref="A1:F72"/>
  <sheetViews>
    <sheetView workbookViewId="0">
      <selection activeCell="K12" sqref="K12"/>
    </sheetView>
  </sheetViews>
  <sheetFormatPr defaultColWidth="9.42578125" defaultRowHeight="15" x14ac:dyDescent="0.25"/>
  <cols>
    <col min="1" max="1" width="35.42578125" style="242" customWidth="1"/>
    <col min="2" max="2" width="11.5703125" style="242" customWidth="1"/>
    <col min="3" max="6" width="13.42578125" style="242" customWidth="1"/>
    <col min="7" max="16384" width="9.42578125" style="242"/>
  </cols>
  <sheetData>
    <row r="1" spans="1:6" x14ac:dyDescent="0.25">
      <c r="A1" s="242" t="s">
        <v>299</v>
      </c>
    </row>
    <row r="2" spans="1:6" x14ac:dyDescent="0.25">
      <c r="A2" s="242" t="s">
        <v>300</v>
      </c>
    </row>
    <row r="3" spans="1:6" s="245" customFormat="1" ht="26.25" x14ac:dyDescent="0.25">
      <c r="A3" s="243" t="s">
        <v>301</v>
      </c>
      <c r="B3" s="243" t="s">
        <v>302</v>
      </c>
      <c r="C3" s="244" t="s">
        <v>303</v>
      </c>
      <c r="D3" s="244" t="s">
        <v>304</v>
      </c>
      <c r="E3" s="244" t="s">
        <v>305</v>
      </c>
      <c r="F3" s="243" t="s">
        <v>306</v>
      </c>
    </row>
    <row r="4" spans="1:6" ht="15" customHeight="1" x14ac:dyDescent="0.25">
      <c r="A4" s="246" t="s">
        <v>249</v>
      </c>
      <c r="B4" s="246">
        <v>15646</v>
      </c>
      <c r="C4" s="247">
        <v>199562.69999999998</v>
      </c>
      <c r="D4" s="248">
        <v>0</v>
      </c>
      <c r="E4" s="249">
        <v>0</v>
      </c>
      <c r="F4" s="249">
        <f>C4+D4+E4</f>
        <v>199562.69999999998</v>
      </c>
    </row>
    <row r="5" spans="1:6" ht="15" customHeight="1" x14ac:dyDescent="0.25">
      <c r="A5" s="246" t="s">
        <v>175</v>
      </c>
      <c r="B5" s="246">
        <v>30001</v>
      </c>
      <c r="C5" s="247">
        <v>124091.24999999999</v>
      </c>
      <c r="D5" s="248">
        <v>0</v>
      </c>
      <c r="E5" s="249">
        <v>624.46</v>
      </c>
      <c r="F5" s="249">
        <f t="shared" ref="F5:F68" si="0">C5+D5+E5</f>
        <v>124715.70999999999</v>
      </c>
    </row>
    <row r="6" spans="1:6" ht="15" customHeight="1" x14ac:dyDescent="0.25">
      <c r="A6" s="246" t="s">
        <v>236</v>
      </c>
      <c r="B6" s="246">
        <v>30466</v>
      </c>
      <c r="C6" s="247">
        <v>134530.79999999999</v>
      </c>
      <c r="D6" s="248">
        <v>0</v>
      </c>
      <c r="E6" s="249">
        <v>0</v>
      </c>
      <c r="F6" s="249">
        <f t="shared" si="0"/>
        <v>134530.79999999999</v>
      </c>
    </row>
    <row r="7" spans="1:6" ht="15" customHeight="1" x14ac:dyDescent="0.25">
      <c r="A7" s="246" t="s">
        <v>307</v>
      </c>
      <c r="B7" s="246">
        <v>30002</v>
      </c>
      <c r="C7" s="247">
        <v>122899.8</v>
      </c>
      <c r="D7" s="248">
        <v>0</v>
      </c>
      <c r="E7" s="249">
        <v>936.7</v>
      </c>
      <c r="F7" s="249">
        <f t="shared" si="0"/>
        <v>123836.5</v>
      </c>
    </row>
    <row r="8" spans="1:6" ht="15" customHeight="1" x14ac:dyDescent="0.25">
      <c r="A8" s="246" t="s">
        <v>155</v>
      </c>
      <c r="B8" s="246">
        <v>30004</v>
      </c>
      <c r="C8" s="247">
        <v>34836.049999999996</v>
      </c>
      <c r="D8" s="248">
        <v>0</v>
      </c>
      <c r="E8" s="249">
        <v>0</v>
      </c>
      <c r="F8" s="249">
        <f t="shared" si="0"/>
        <v>34836.049999999996</v>
      </c>
    </row>
    <row r="9" spans="1:6" ht="15" customHeight="1" x14ac:dyDescent="0.25">
      <c r="A9" s="246" t="s">
        <v>176</v>
      </c>
      <c r="B9" s="246">
        <v>30006</v>
      </c>
      <c r="C9" s="247">
        <v>197844.75</v>
      </c>
      <c r="D9" s="248">
        <v>0</v>
      </c>
      <c r="E9" s="249">
        <v>0</v>
      </c>
      <c r="F9" s="249">
        <f t="shared" si="0"/>
        <v>197844.75</v>
      </c>
    </row>
    <row r="10" spans="1:6" ht="15" customHeight="1" x14ac:dyDescent="0.25">
      <c r="A10" s="246" t="s">
        <v>240</v>
      </c>
      <c r="B10" s="246">
        <v>30438</v>
      </c>
      <c r="C10" s="247">
        <v>87378.6</v>
      </c>
      <c r="D10" s="248">
        <v>0</v>
      </c>
      <c r="E10" s="249">
        <v>0</v>
      </c>
      <c r="F10" s="249">
        <f t="shared" si="0"/>
        <v>87378.6</v>
      </c>
    </row>
    <row r="11" spans="1:6" ht="15" customHeight="1" x14ac:dyDescent="0.25">
      <c r="A11" s="246" t="s">
        <v>308</v>
      </c>
      <c r="B11" s="246">
        <v>30246</v>
      </c>
      <c r="C11" s="247">
        <v>172210.80000000002</v>
      </c>
      <c r="D11" s="248">
        <v>0</v>
      </c>
      <c r="E11" s="249">
        <v>0</v>
      </c>
      <c r="F11" s="249">
        <f t="shared" si="0"/>
        <v>172210.80000000002</v>
      </c>
    </row>
    <row r="12" spans="1:6" ht="15" customHeight="1" x14ac:dyDescent="0.25">
      <c r="A12" s="246" t="s">
        <v>177</v>
      </c>
      <c r="B12" s="246">
        <v>30143</v>
      </c>
      <c r="C12" s="247">
        <v>137378.25</v>
      </c>
      <c r="D12" s="248">
        <v>0</v>
      </c>
      <c r="E12" s="249">
        <v>936.7</v>
      </c>
      <c r="F12" s="249">
        <f t="shared" si="0"/>
        <v>138314.95000000001</v>
      </c>
    </row>
    <row r="13" spans="1:6" ht="15" customHeight="1" x14ac:dyDescent="0.25">
      <c r="A13" s="246" t="s">
        <v>165</v>
      </c>
      <c r="B13" s="246">
        <v>30009</v>
      </c>
      <c r="C13" s="247">
        <v>118675.65000000001</v>
      </c>
      <c r="D13" s="248">
        <v>0</v>
      </c>
      <c r="E13" s="249">
        <v>0</v>
      </c>
      <c r="F13" s="249">
        <f t="shared" si="0"/>
        <v>118675.65000000001</v>
      </c>
    </row>
    <row r="14" spans="1:6" ht="15" customHeight="1" x14ac:dyDescent="0.25">
      <c r="A14" s="246" t="s">
        <v>178</v>
      </c>
      <c r="B14" s="246">
        <v>30010</v>
      </c>
      <c r="C14" s="247">
        <v>149384.40000000002</v>
      </c>
      <c r="D14" s="248">
        <v>0</v>
      </c>
      <c r="E14" s="249">
        <v>4995.7199999999993</v>
      </c>
      <c r="F14" s="249">
        <f t="shared" si="0"/>
        <v>154380.12000000002</v>
      </c>
    </row>
    <row r="15" spans="1:6" ht="15" customHeight="1" x14ac:dyDescent="0.25">
      <c r="A15" s="246" t="s">
        <v>179</v>
      </c>
      <c r="B15" s="246">
        <v>30011</v>
      </c>
      <c r="C15" s="247">
        <v>102311.18999999999</v>
      </c>
      <c r="D15" s="248">
        <v>0</v>
      </c>
      <c r="E15" s="249">
        <v>0</v>
      </c>
      <c r="F15" s="249">
        <f t="shared" si="0"/>
        <v>102311.18999999999</v>
      </c>
    </row>
    <row r="16" spans="1:6" ht="15" customHeight="1" x14ac:dyDescent="0.25">
      <c r="A16" s="246" t="s">
        <v>239</v>
      </c>
      <c r="B16" s="246">
        <v>30490</v>
      </c>
      <c r="C16" s="247">
        <v>134986.95000000001</v>
      </c>
      <c r="D16" s="248">
        <v>0</v>
      </c>
      <c r="E16" s="249">
        <v>0</v>
      </c>
      <c r="F16" s="249">
        <f t="shared" si="0"/>
        <v>134986.95000000001</v>
      </c>
    </row>
    <row r="17" spans="1:6" ht="15" customHeight="1" x14ac:dyDescent="0.25">
      <c r="A17" s="246" t="s">
        <v>166</v>
      </c>
      <c r="B17" s="246">
        <v>30013</v>
      </c>
      <c r="C17" s="247">
        <v>191287.24999999997</v>
      </c>
      <c r="D17" s="248">
        <v>0</v>
      </c>
      <c r="E17" s="249">
        <v>0</v>
      </c>
      <c r="F17" s="249">
        <f t="shared" si="0"/>
        <v>191287.24999999997</v>
      </c>
    </row>
    <row r="18" spans="1:6" ht="15" customHeight="1" x14ac:dyDescent="0.25">
      <c r="A18" s="246" t="s">
        <v>167</v>
      </c>
      <c r="B18" s="246">
        <v>30014</v>
      </c>
      <c r="C18" s="247">
        <v>82782.600000000006</v>
      </c>
      <c r="D18" s="248">
        <v>0</v>
      </c>
      <c r="E18" s="249">
        <v>0</v>
      </c>
      <c r="F18" s="249">
        <f t="shared" si="0"/>
        <v>82782.600000000006</v>
      </c>
    </row>
    <row r="19" spans="1:6" ht="15" customHeight="1" x14ac:dyDescent="0.25">
      <c r="A19" s="246" t="s">
        <v>180</v>
      </c>
      <c r="B19" s="246">
        <v>30056</v>
      </c>
      <c r="C19" s="247">
        <v>162340.5</v>
      </c>
      <c r="D19" s="248">
        <v>0</v>
      </c>
      <c r="E19" s="249">
        <v>1873.4</v>
      </c>
      <c r="F19" s="249">
        <f t="shared" si="0"/>
        <v>164213.9</v>
      </c>
    </row>
    <row r="20" spans="1:6" ht="15" customHeight="1" x14ac:dyDescent="0.25">
      <c r="A20" s="246" t="s">
        <v>309</v>
      </c>
      <c r="B20" s="246">
        <v>30057</v>
      </c>
      <c r="C20" s="247">
        <v>128744.4</v>
      </c>
      <c r="D20" s="248">
        <v>0</v>
      </c>
      <c r="E20" s="249">
        <v>624.46</v>
      </c>
      <c r="F20" s="249">
        <f t="shared" si="0"/>
        <v>129368.86</v>
      </c>
    </row>
    <row r="21" spans="1:6" ht="15" customHeight="1" x14ac:dyDescent="0.25">
      <c r="A21" s="246" t="s">
        <v>310</v>
      </c>
      <c r="B21" s="246">
        <v>30018</v>
      </c>
      <c r="C21" s="247">
        <v>310661.44999999995</v>
      </c>
      <c r="D21" s="248">
        <v>0</v>
      </c>
      <c r="E21" s="249">
        <v>624.46</v>
      </c>
      <c r="F21" s="249">
        <f t="shared" si="0"/>
        <v>311285.90999999997</v>
      </c>
    </row>
    <row r="22" spans="1:6" ht="15" customHeight="1" x14ac:dyDescent="0.25">
      <c r="A22" s="246" t="s">
        <v>181</v>
      </c>
      <c r="B22" s="246">
        <v>30019</v>
      </c>
      <c r="C22" s="247">
        <v>526000.44999999995</v>
      </c>
      <c r="D22" s="248">
        <v>0</v>
      </c>
      <c r="E22" s="249">
        <v>4058.9</v>
      </c>
      <c r="F22" s="249">
        <f t="shared" si="0"/>
        <v>530059.35</v>
      </c>
    </row>
    <row r="23" spans="1:6" ht="15" customHeight="1" x14ac:dyDescent="0.25">
      <c r="A23" s="246" t="s">
        <v>182</v>
      </c>
      <c r="B23" s="246">
        <v>30020</v>
      </c>
      <c r="C23" s="247">
        <v>264498.60000000003</v>
      </c>
      <c r="D23" s="248">
        <v>0</v>
      </c>
      <c r="E23" s="249">
        <v>624.46</v>
      </c>
      <c r="F23" s="249">
        <f t="shared" si="0"/>
        <v>265123.06000000006</v>
      </c>
    </row>
    <row r="24" spans="1:6" ht="15" customHeight="1" x14ac:dyDescent="0.25">
      <c r="A24" s="246" t="s">
        <v>199</v>
      </c>
      <c r="B24" s="246">
        <v>30022</v>
      </c>
      <c r="C24" s="247">
        <v>224927.55000000002</v>
      </c>
      <c r="D24" s="248">
        <v>0</v>
      </c>
      <c r="E24" s="249">
        <v>0</v>
      </c>
      <c r="F24" s="249">
        <f t="shared" si="0"/>
        <v>224927.55000000002</v>
      </c>
    </row>
    <row r="25" spans="1:6" ht="15" customHeight="1" x14ac:dyDescent="0.25">
      <c r="A25" s="246" t="s">
        <v>311</v>
      </c>
      <c r="B25" s="246">
        <v>30023</v>
      </c>
      <c r="C25" s="247">
        <v>610406.39999999991</v>
      </c>
      <c r="D25" s="248">
        <v>79303.199999999997</v>
      </c>
      <c r="E25" s="249">
        <v>0</v>
      </c>
      <c r="F25" s="249">
        <f t="shared" si="0"/>
        <v>689709.59999999986</v>
      </c>
    </row>
    <row r="26" spans="1:6" ht="15" customHeight="1" x14ac:dyDescent="0.25">
      <c r="A26" s="246" t="s">
        <v>183</v>
      </c>
      <c r="B26" s="246">
        <v>30024</v>
      </c>
      <c r="C26" s="247">
        <v>119133.3</v>
      </c>
      <c r="D26" s="248">
        <v>0</v>
      </c>
      <c r="E26" s="249">
        <v>1873.4</v>
      </c>
      <c r="F26" s="249">
        <f t="shared" si="0"/>
        <v>121006.7</v>
      </c>
    </row>
    <row r="27" spans="1:6" ht="15" customHeight="1" x14ac:dyDescent="0.25">
      <c r="A27" s="246" t="s">
        <v>312</v>
      </c>
      <c r="B27" s="246">
        <v>30025</v>
      </c>
      <c r="C27" s="247">
        <v>534345.99</v>
      </c>
      <c r="D27" s="248">
        <v>43802.399999999994</v>
      </c>
      <c r="E27" s="249">
        <v>312.12</v>
      </c>
      <c r="F27" s="249">
        <f t="shared" si="0"/>
        <v>578460.51</v>
      </c>
    </row>
    <row r="28" spans="1:6" ht="15" customHeight="1" x14ac:dyDescent="0.25">
      <c r="A28" s="246" t="s">
        <v>171</v>
      </c>
      <c r="B28" s="246">
        <v>30058</v>
      </c>
      <c r="C28" s="247">
        <v>188734.94999999998</v>
      </c>
      <c r="D28" s="248">
        <v>0</v>
      </c>
      <c r="E28" s="249">
        <v>1873.4</v>
      </c>
      <c r="F28" s="249">
        <f t="shared" si="0"/>
        <v>190608.34999999998</v>
      </c>
    </row>
    <row r="29" spans="1:6" ht="15" customHeight="1" x14ac:dyDescent="0.25">
      <c r="A29" s="246" t="s">
        <v>313</v>
      </c>
      <c r="B29" s="246">
        <v>30027</v>
      </c>
      <c r="C29" s="247">
        <v>148071.45000000001</v>
      </c>
      <c r="D29" s="248">
        <v>0</v>
      </c>
      <c r="E29" s="249">
        <v>624.46</v>
      </c>
      <c r="F29" s="249">
        <f t="shared" si="0"/>
        <v>148695.91</v>
      </c>
    </row>
    <row r="30" spans="1:6" ht="15" customHeight="1" x14ac:dyDescent="0.25">
      <c r="A30" s="246" t="s">
        <v>172</v>
      </c>
      <c r="B30" s="246">
        <v>30028</v>
      </c>
      <c r="C30" s="247">
        <v>74404.05</v>
      </c>
      <c r="D30" s="248">
        <v>0</v>
      </c>
      <c r="E30" s="249">
        <v>0</v>
      </c>
      <c r="F30" s="249">
        <f t="shared" si="0"/>
        <v>74404.05</v>
      </c>
    </row>
    <row r="31" spans="1:6" ht="15" customHeight="1" x14ac:dyDescent="0.25">
      <c r="A31" s="246" t="s">
        <v>153</v>
      </c>
      <c r="B31" s="246">
        <v>30426</v>
      </c>
      <c r="C31" s="247">
        <v>128664.6</v>
      </c>
      <c r="D31" s="248">
        <v>0</v>
      </c>
      <c r="E31" s="249">
        <v>936.7</v>
      </c>
      <c r="F31" s="249">
        <f t="shared" si="0"/>
        <v>129601.3</v>
      </c>
    </row>
    <row r="32" spans="1:6" ht="15" customHeight="1" x14ac:dyDescent="0.25">
      <c r="A32" s="246" t="s">
        <v>185</v>
      </c>
      <c r="B32" s="246">
        <v>30142</v>
      </c>
      <c r="C32" s="247">
        <v>193919.10000000003</v>
      </c>
      <c r="D32" s="248">
        <v>0</v>
      </c>
      <c r="E32" s="249">
        <v>0</v>
      </c>
      <c r="F32" s="249">
        <f t="shared" si="0"/>
        <v>193919.10000000003</v>
      </c>
    </row>
    <row r="33" spans="1:6" ht="15" customHeight="1" x14ac:dyDescent="0.25">
      <c r="A33" s="246" t="s">
        <v>173</v>
      </c>
      <c r="B33" s="246">
        <v>30030</v>
      </c>
      <c r="C33" s="247">
        <v>69544.049999999988</v>
      </c>
      <c r="D33" s="248">
        <v>0</v>
      </c>
      <c r="E33" s="249">
        <v>0</v>
      </c>
      <c r="F33" s="249">
        <f t="shared" si="0"/>
        <v>69544.049999999988</v>
      </c>
    </row>
    <row r="34" spans="1:6" ht="15" customHeight="1" x14ac:dyDescent="0.25">
      <c r="A34" s="246" t="s">
        <v>210</v>
      </c>
      <c r="B34" s="246">
        <v>30418</v>
      </c>
      <c r="C34" s="247">
        <v>141129</v>
      </c>
      <c r="D34" s="248">
        <v>0</v>
      </c>
      <c r="E34" s="249">
        <v>0</v>
      </c>
      <c r="F34" s="249">
        <f t="shared" si="0"/>
        <v>141129</v>
      </c>
    </row>
    <row r="35" spans="1:6" ht="15" customHeight="1" x14ac:dyDescent="0.25">
      <c r="A35" s="250" t="s">
        <v>314</v>
      </c>
      <c r="B35" s="251">
        <v>30059</v>
      </c>
      <c r="C35" s="247">
        <v>196523.84999999998</v>
      </c>
      <c r="D35" s="248">
        <v>0</v>
      </c>
      <c r="E35" s="249">
        <v>0</v>
      </c>
      <c r="F35" s="249">
        <f t="shared" si="0"/>
        <v>196523.84999999998</v>
      </c>
    </row>
    <row r="36" spans="1:6" ht="15" customHeight="1" x14ac:dyDescent="0.25">
      <c r="A36" s="246" t="s">
        <v>188</v>
      </c>
      <c r="B36" s="246">
        <v>30060</v>
      </c>
      <c r="C36" s="247">
        <v>174726.03000000003</v>
      </c>
      <c r="D36" s="248">
        <v>0</v>
      </c>
      <c r="E36" s="249">
        <v>624.46</v>
      </c>
      <c r="F36" s="249">
        <f t="shared" si="0"/>
        <v>175350.49000000002</v>
      </c>
    </row>
    <row r="37" spans="1:6" ht="15" customHeight="1" x14ac:dyDescent="0.25">
      <c r="A37" s="246" t="s">
        <v>315</v>
      </c>
      <c r="B37" s="246">
        <v>30379</v>
      </c>
      <c r="C37" s="247">
        <v>458988.15</v>
      </c>
      <c r="D37" s="248">
        <v>79818</v>
      </c>
      <c r="E37" s="249">
        <v>3434.1000000000004</v>
      </c>
      <c r="F37" s="249">
        <f t="shared" si="0"/>
        <v>542240.25</v>
      </c>
    </row>
    <row r="38" spans="1:6" ht="15" customHeight="1" x14ac:dyDescent="0.25">
      <c r="A38" s="246" t="s">
        <v>163</v>
      </c>
      <c r="B38" s="246">
        <v>30033</v>
      </c>
      <c r="C38" s="247">
        <v>156541.79999999999</v>
      </c>
      <c r="D38" s="248">
        <v>0</v>
      </c>
      <c r="E38" s="249">
        <v>0</v>
      </c>
      <c r="F38" s="249">
        <f t="shared" si="0"/>
        <v>156541.79999999999</v>
      </c>
    </row>
    <row r="39" spans="1:6" ht="15" customHeight="1" x14ac:dyDescent="0.25">
      <c r="A39" s="246" t="s">
        <v>196</v>
      </c>
      <c r="B39" s="246">
        <v>30034</v>
      </c>
      <c r="C39" s="247">
        <v>140049.45000000001</v>
      </c>
      <c r="D39" s="248">
        <v>0</v>
      </c>
      <c r="E39" s="249">
        <v>0</v>
      </c>
      <c r="F39" s="249">
        <f t="shared" si="0"/>
        <v>140049.45000000001</v>
      </c>
    </row>
    <row r="40" spans="1:6" ht="15" customHeight="1" x14ac:dyDescent="0.25">
      <c r="A40" s="246" t="s">
        <v>316</v>
      </c>
      <c r="B40" s="246">
        <v>30061</v>
      </c>
      <c r="C40" s="247">
        <v>112127.1</v>
      </c>
      <c r="D40" s="248">
        <v>0</v>
      </c>
      <c r="E40" s="249">
        <v>0</v>
      </c>
      <c r="F40" s="249">
        <f t="shared" si="0"/>
        <v>112127.1</v>
      </c>
    </row>
    <row r="41" spans="1:6" ht="15" customHeight="1" x14ac:dyDescent="0.25">
      <c r="A41" s="246" t="s">
        <v>158</v>
      </c>
      <c r="B41" s="246">
        <v>30035</v>
      </c>
      <c r="C41" s="247">
        <v>192865.25</v>
      </c>
      <c r="D41" s="248">
        <v>0</v>
      </c>
      <c r="E41" s="249">
        <v>936.7</v>
      </c>
      <c r="F41" s="249">
        <f t="shared" si="0"/>
        <v>193801.95</v>
      </c>
    </row>
    <row r="42" spans="1:6" ht="15" customHeight="1" x14ac:dyDescent="0.25">
      <c r="A42" s="246" t="s">
        <v>189</v>
      </c>
      <c r="B42" s="246">
        <v>30062</v>
      </c>
      <c r="C42" s="247">
        <v>128536.04999999997</v>
      </c>
      <c r="D42" s="248">
        <v>0</v>
      </c>
      <c r="E42" s="249">
        <v>0</v>
      </c>
      <c r="F42" s="249">
        <f t="shared" si="0"/>
        <v>128536.04999999997</v>
      </c>
    </row>
    <row r="43" spans="1:6" ht="15" customHeight="1" x14ac:dyDescent="0.25">
      <c r="A43" s="246" t="s">
        <v>157</v>
      </c>
      <c r="B43" s="246">
        <v>30036</v>
      </c>
      <c r="C43" s="247">
        <v>133414.5</v>
      </c>
      <c r="D43" s="248">
        <v>0</v>
      </c>
      <c r="E43" s="249">
        <v>0</v>
      </c>
      <c r="F43" s="249">
        <f t="shared" si="0"/>
        <v>133414.5</v>
      </c>
    </row>
    <row r="44" spans="1:6" ht="15" customHeight="1" x14ac:dyDescent="0.25">
      <c r="A44" s="246" t="s">
        <v>317</v>
      </c>
      <c r="B44" s="246">
        <v>30140</v>
      </c>
      <c r="C44" s="247">
        <v>109443.15</v>
      </c>
      <c r="D44" s="248">
        <v>0</v>
      </c>
      <c r="E44" s="249">
        <v>3122.32</v>
      </c>
      <c r="F44" s="249">
        <f t="shared" si="0"/>
        <v>112565.47</v>
      </c>
    </row>
    <row r="45" spans="1:6" ht="15" customHeight="1" x14ac:dyDescent="0.25">
      <c r="A45" s="246" t="s">
        <v>190</v>
      </c>
      <c r="B45" s="246">
        <v>30037</v>
      </c>
      <c r="C45" s="247">
        <v>139459.20000000001</v>
      </c>
      <c r="D45" s="248">
        <v>0</v>
      </c>
      <c r="E45" s="249">
        <v>936.7</v>
      </c>
      <c r="F45" s="249">
        <f t="shared" si="0"/>
        <v>140395.90000000002</v>
      </c>
    </row>
    <row r="46" spans="1:6" ht="15" customHeight="1" x14ac:dyDescent="0.25">
      <c r="A46" s="246" t="s">
        <v>209</v>
      </c>
      <c r="B46" s="246">
        <v>30038</v>
      </c>
      <c r="C46" s="247">
        <v>117035.29999999999</v>
      </c>
      <c r="D46" s="248">
        <v>0</v>
      </c>
      <c r="E46" s="249">
        <v>0</v>
      </c>
      <c r="F46" s="249">
        <f t="shared" si="0"/>
        <v>117035.29999999999</v>
      </c>
    </row>
    <row r="47" spans="1:6" ht="15" customHeight="1" x14ac:dyDescent="0.25">
      <c r="A47" s="246" t="s">
        <v>169</v>
      </c>
      <c r="B47" s="246">
        <v>30039</v>
      </c>
      <c r="C47" s="247">
        <v>142911.90000000002</v>
      </c>
      <c r="D47" s="248">
        <v>0</v>
      </c>
      <c r="E47" s="249">
        <v>0</v>
      </c>
      <c r="F47" s="249">
        <f t="shared" si="0"/>
        <v>142911.90000000002</v>
      </c>
    </row>
    <row r="48" spans="1:6" ht="15" customHeight="1" x14ac:dyDescent="0.25">
      <c r="A48" s="246" t="s">
        <v>170</v>
      </c>
      <c r="B48" s="246">
        <v>30063</v>
      </c>
      <c r="C48" s="247">
        <v>169699.02</v>
      </c>
      <c r="D48" s="248">
        <v>0</v>
      </c>
      <c r="E48" s="249">
        <v>0</v>
      </c>
      <c r="F48" s="249">
        <f t="shared" si="0"/>
        <v>169699.02</v>
      </c>
    </row>
    <row r="49" spans="1:6" ht="15" customHeight="1" x14ac:dyDescent="0.25">
      <c r="A49" s="246" t="s">
        <v>318</v>
      </c>
      <c r="B49" s="246">
        <v>30136</v>
      </c>
      <c r="C49" s="247">
        <v>669030.43000000005</v>
      </c>
      <c r="D49" s="248">
        <v>103618.8</v>
      </c>
      <c r="E49" s="249">
        <v>0</v>
      </c>
      <c r="F49" s="249">
        <f t="shared" si="0"/>
        <v>772649.2300000001</v>
      </c>
    </row>
    <row r="50" spans="1:6" ht="15" customHeight="1" x14ac:dyDescent="0.25">
      <c r="A50" s="246" t="s">
        <v>174</v>
      </c>
      <c r="B50" s="246">
        <v>30041</v>
      </c>
      <c r="C50" s="247">
        <v>100433.07</v>
      </c>
      <c r="D50" s="248">
        <v>0</v>
      </c>
      <c r="E50" s="249">
        <v>936.7</v>
      </c>
      <c r="F50" s="249">
        <f t="shared" si="0"/>
        <v>101369.77</v>
      </c>
    </row>
    <row r="51" spans="1:6" ht="15" customHeight="1" x14ac:dyDescent="0.25">
      <c r="A51" s="246" t="s">
        <v>319</v>
      </c>
      <c r="B51" s="246">
        <v>30043</v>
      </c>
      <c r="C51" s="247">
        <v>101121</v>
      </c>
      <c r="D51" s="248">
        <v>0</v>
      </c>
      <c r="E51" s="249">
        <v>0</v>
      </c>
      <c r="F51" s="249">
        <f t="shared" si="0"/>
        <v>101121</v>
      </c>
    </row>
    <row r="52" spans="1:6" ht="15" customHeight="1" x14ac:dyDescent="0.25">
      <c r="A52" s="246" t="s">
        <v>320</v>
      </c>
      <c r="B52" s="246">
        <v>30065</v>
      </c>
      <c r="C52" s="247">
        <v>45311.700000000004</v>
      </c>
      <c r="D52" s="248">
        <v>0</v>
      </c>
      <c r="E52" s="249">
        <v>0</v>
      </c>
      <c r="F52" s="249">
        <f t="shared" si="0"/>
        <v>45311.700000000004</v>
      </c>
    </row>
    <row r="53" spans="1:6" ht="15" customHeight="1" x14ac:dyDescent="0.25">
      <c r="A53" s="246" t="s">
        <v>321</v>
      </c>
      <c r="B53" s="246">
        <v>30139</v>
      </c>
      <c r="C53" s="247">
        <v>135138.75</v>
      </c>
      <c r="D53" s="248">
        <v>0</v>
      </c>
      <c r="E53" s="249">
        <v>936.7</v>
      </c>
      <c r="F53" s="249">
        <f t="shared" si="0"/>
        <v>136075.45000000001</v>
      </c>
    </row>
    <row r="54" spans="1:6" ht="15" customHeight="1" x14ac:dyDescent="0.25">
      <c r="A54" s="246" t="s">
        <v>322</v>
      </c>
      <c r="B54" s="246">
        <v>30137</v>
      </c>
      <c r="C54" s="247">
        <v>205461.35</v>
      </c>
      <c r="D54" s="248">
        <v>0</v>
      </c>
      <c r="E54" s="249">
        <v>936.7</v>
      </c>
      <c r="F54" s="249">
        <f t="shared" si="0"/>
        <v>206398.05000000002</v>
      </c>
    </row>
    <row r="55" spans="1:6" ht="15" customHeight="1" x14ac:dyDescent="0.25">
      <c r="A55" s="246" t="s">
        <v>323</v>
      </c>
      <c r="B55" s="246">
        <v>30066</v>
      </c>
      <c r="C55" s="247">
        <v>137377.04999999999</v>
      </c>
      <c r="D55" s="248">
        <v>0</v>
      </c>
      <c r="E55" s="249">
        <v>936.7</v>
      </c>
      <c r="F55" s="249">
        <f t="shared" si="0"/>
        <v>138313.75</v>
      </c>
    </row>
    <row r="56" spans="1:6" ht="15" customHeight="1" x14ac:dyDescent="0.25">
      <c r="A56" s="246" t="s">
        <v>324</v>
      </c>
      <c r="B56" s="246">
        <v>30067</v>
      </c>
      <c r="C56" s="247">
        <v>100643.79999999999</v>
      </c>
      <c r="D56" s="248">
        <v>0</v>
      </c>
      <c r="E56" s="249">
        <v>0</v>
      </c>
      <c r="F56" s="249">
        <f t="shared" si="0"/>
        <v>100643.79999999999</v>
      </c>
    </row>
    <row r="57" spans="1:6" ht="15" customHeight="1" x14ac:dyDescent="0.25">
      <c r="A57" s="246" t="s">
        <v>325</v>
      </c>
      <c r="B57" s="246">
        <v>30044</v>
      </c>
      <c r="C57" s="247">
        <v>110843.7</v>
      </c>
      <c r="D57" s="248">
        <v>0</v>
      </c>
      <c r="E57" s="249">
        <v>2497.86</v>
      </c>
      <c r="F57" s="249">
        <f t="shared" si="0"/>
        <v>113341.56</v>
      </c>
    </row>
    <row r="58" spans="1:6" ht="15" customHeight="1" x14ac:dyDescent="0.25">
      <c r="A58" s="246" t="s">
        <v>326</v>
      </c>
      <c r="B58" s="246">
        <v>30046</v>
      </c>
      <c r="C58" s="247">
        <v>132182.40000000002</v>
      </c>
      <c r="D58" s="248">
        <v>0</v>
      </c>
      <c r="E58" s="249">
        <v>0</v>
      </c>
      <c r="F58" s="249">
        <f t="shared" si="0"/>
        <v>132182.40000000002</v>
      </c>
    </row>
    <row r="59" spans="1:6" ht="15" customHeight="1" x14ac:dyDescent="0.25">
      <c r="A59" s="246" t="s">
        <v>191</v>
      </c>
      <c r="B59" s="246">
        <v>30068</v>
      </c>
      <c r="C59" s="247">
        <v>108537.59999999999</v>
      </c>
      <c r="D59" s="248">
        <v>0</v>
      </c>
      <c r="E59" s="249">
        <v>936.7</v>
      </c>
      <c r="F59" s="249">
        <f t="shared" si="0"/>
        <v>109474.29999999999</v>
      </c>
    </row>
    <row r="60" spans="1:6" ht="15" customHeight="1" x14ac:dyDescent="0.25">
      <c r="A60" s="246" t="s">
        <v>195</v>
      </c>
      <c r="B60" s="246">
        <v>30047</v>
      </c>
      <c r="C60" s="247">
        <v>177911.4</v>
      </c>
      <c r="D60" s="248">
        <v>0</v>
      </c>
      <c r="E60" s="249">
        <v>0</v>
      </c>
      <c r="F60" s="249">
        <f t="shared" si="0"/>
        <v>177911.4</v>
      </c>
    </row>
    <row r="61" spans="1:6" ht="15" customHeight="1" x14ac:dyDescent="0.25">
      <c r="A61" s="246" t="s">
        <v>197</v>
      </c>
      <c r="B61" s="246">
        <v>30048</v>
      </c>
      <c r="C61" s="247">
        <v>131472.15</v>
      </c>
      <c r="D61" s="248">
        <v>0</v>
      </c>
      <c r="E61" s="249">
        <v>936.7</v>
      </c>
      <c r="F61" s="249">
        <f t="shared" si="0"/>
        <v>132408.85</v>
      </c>
    </row>
    <row r="62" spans="1:6" ht="15" customHeight="1" x14ac:dyDescent="0.25">
      <c r="A62" s="246" t="s">
        <v>327</v>
      </c>
      <c r="B62" s="246">
        <v>30138</v>
      </c>
      <c r="C62" s="247">
        <v>83959.2</v>
      </c>
      <c r="D62" s="248">
        <v>0</v>
      </c>
      <c r="E62" s="249">
        <v>0</v>
      </c>
      <c r="F62" s="249">
        <f t="shared" si="0"/>
        <v>83959.2</v>
      </c>
    </row>
    <row r="63" spans="1:6" ht="15" customHeight="1" x14ac:dyDescent="0.25">
      <c r="A63" s="246" t="s">
        <v>192</v>
      </c>
      <c r="B63" s="246">
        <v>30050</v>
      </c>
      <c r="C63" s="247">
        <v>63942</v>
      </c>
      <c r="D63" s="248">
        <v>0</v>
      </c>
      <c r="E63" s="249">
        <v>0</v>
      </c>
      <c r="F63" s="249">
        <f t="shared" si="0"/>
        <v>63942</v>
      </c>
    </row>
    <row r="64" spans="1:6" ht="15" customHeight="1" x14ac:dyDescent="0.25">
      <c r="A64" s="246" t="s">
        <v>162</v>
      </c>
      <c r="B64" s="246">
        <v>30052</v>
      </c>
      <c r="C64" s="247">
        <v>160075.45000000001</v>
      </c>
      <c r="D64" s="248">
        <v>0</v>
      </c>
      <c r="E64" s="249">
        <v>0</v>
      </c>
      <c r="F64" s="249">
        <f t="shared" si="0"/>
        <v>160075.45000000001</v>
      </c>
    </row>
    <row r="65" spans="1:6" ht="15" customHeight="1" x14ac:dyDescent="0.25">
      <c r="A65" s="246" t="s">
        <v>161</v>
      </c>
      <c r="B65" s="246">
        <v>30053</v>
      </c>
      <c r="C65" s="247">
        <v>133791.29999999999</v>
      </c>
      <c r="D65" s="248">
        <v>0</v>
      </c>
      <c r="E65" s="249">
        <v>0</v>
      </c>
      <c r="F65" s="249">
        <f t="shared" si="0"/>
        <v>133791.29999999999</v>
      </c>
    </row>
    <row r="66" spans="1:6" ht="15" customHeight="1" x14ac:dyDescent="0.25">
      <c r="A66" s="246" t="s">
        <v>186</v>
      </c>
      <c r="B66" s="246">
        <v>30069</v>
      </c>
      <c r="C66" s="247">
        <v>114356.84999999999</v>
      </c>
      <c r="D66" s="248">
        <v>0</v>
      </c>
      <c r="E66" s="249">
        <v>0</v>
      </c>
      <c r="F66" s="249">
        <f t="shared" si="0"/>
        <v>114356.84999999999</v>
      </c>
    </row>
    <row r="67" spans="1:6" ht="15" customHeight="1" x14ac:dyDescent="0.25">
      <c r="A67" s="246" t="s">
        <v>193</v>
      </c>
      <c r="B67" s="246">
        <v>30054</v>
      </c>
      <c r="C67" s="247">
        <v>62874.15</v>
      </c>
      <c r="D67" s="248">
        <v>0</v>
      </c>
      <c r="E67" s="249">
        <v>936.7</v>
      </c>
      <c r="F67" s="249">
        <f t="shared" si="0"/>
        <v>63810.85</v>
      </c>
    </row>
    <row r="68" spans="1:6" ht="15" customHeight="1" x14ac:dyDescent="0.25">
      <c r="A68" s="246" t="s">
        <v>212</v>
      </c>
      <c r="B68" s="246">
        <v>30146</v>
      </c>
      <c r="C68" s="247">
        <v>128400.60000000002</v>
      </c>
      <c r="D68" s="248">
        <v>0</v>
      </c>
      <c r="E68" s="249">
        <v>0</v>
      </c>
      <c r="F68" s="249">
        <f t="shared" si="0"/>
        <v>128400.60000000002</v>
      </c>
    </row>
    <row r="69" spans="1:6" ht="15" customHeight="1" x14ac:dyDescent="0.25">
      <c r="A69" s="246" t="s">
        <v>97</v>
      </c>
      <c r="B69" s="246">
        <v>30026</v>
      </c>
      <c r="C69" s="247">
        <v>73183.5</v>
      </c>
      <c r="D69" s="248">
        <v>180</v>
      </c>
      <c r="E69" s="249">
        <v>0</v>
      </c>
      <c r="F69" s="249">
        <f t="shared" ref="F69" si="1">C69+D69+E69</f>
        <v>73363.5</v>
      </c>
    </row>
    <row r="70" spans="1:6" ht="15.75" thickBot="1" x14ac:dyDescent="0.3">
      <c r="A70" s="252"/>
      <c r="C70" s="253">
        <f t="shared" ref="C70:E70" si="2">SUM(C4:C69)</f>
        <v>11164055.079999998</v>
      </c>
      <c r="D70" s="253">
        <f t="shared" si="2"/>
        <v>306722.39999999997</v>
      </c>
      <c r="E70" s="253">
        <f t="shared" si="2"/>
        <v>39028.37999999999</v>
      </c>
    </row>
    <row r="71" spans="1:6" x14ac:dyDescent="0.25">
      <c r="A71" s="252"/>
    </row>
    <row r="72" spans="1:6" ht="15.75" thickBot="1" x14ac:dyDescent="0.3">
      <c r="A72" s="254"/>
      <c r="B72" s="25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E7CCA743ADE4092943936197A68BD" ma:contentTypeVersion="13" ma:contentTypeDescription="Create a new document." ma:contentTypeScope="" ma:versionID="a85a8a4b9306fc2feccf6a98c9d588ad">
  <xsd:schema xmlns:xsd="http://www.w3.org/2001/XMLSchema" xmlns:xs="http://www.w3.org/2001/XMLSchema" xmlns:p="http://schemas.microsoft.com/office/2006/metadata/properties" xmlns:ns3="316c8405-9eff-43f0-909e-8f645402f074" xmlns:ns4="024d00d3-2f05-48c4-8d0d-9d02f88f18d8" targetNamespace="http://schemas.microsoft.com/office/2006/metadata/properties" ma:root="true" ma:fieldsID="13319190abf4eb572ff260ee00f197ba" ns3:_="" ns4:_="">
    <xsd:import namespace="316c8405-9eff-43f0-909e-8f645402f074"/>
    <xsd:import namespace="024d00d3-2f05-48c4-8d0d-9d02f88f18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c8405-9eff-43f0-909e-8f645402f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4d00d3-2f05-48c4-8d0d-9d02f88f18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E5E81-D0BA-4226-8FED-0042EE842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F16CEC-33DE-43BC-BFA5-81D95B8F6931}">
  <ds:schemaRefs>
    <ds:schemaRef ds:uri="http://purl.org/dc/elements/1.1/"/>
    <ds:schemaRef ds:uri="http://schemas.microsoft.com/office/2006/metadata/properties"/>
    <ds:schemaRef ds:uri="024d00d3-2f05-48c4-8d0d-9d02f88f18d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316c8405-9eff-43f0-909e-8f645402f07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548BFE-7A3C-4A44-99A4-116C4FA92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c8405-9eff-43f0-909e-8f645402f074"/>
    <ds:schemaRef ds:uri="024d00d3-2f05-48c4-8d0d-9d02f88f18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School Summary</vt:lpstr>
      <vt:lpstr>All Schools</vt:lpstr>
      <vt:lpstr>De-Delegated Costs</vt:lpstr>
      <vt:lpstr>2020-21</vt:lpstr>
      <vt:lpstr>schs 21-22</vt:lpstr>
      <vt:lpstr>'School Summary'!Print_Area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Kashmira Lad</dc:creator>
  <cp:lastModifiedBy>Deirdre Pollard</cp:lastModifiedBy>
  <cp:lastPrinted>2020-02-28T15:35:53Z</cp:lastPrinted>
  <dcterms:created xsi:type="dcterms:W3CDTF">2019-02-14T11:50:49Z</dcterms:created>
  <dcterms:modified xsi:type="dcterms:W3CDTF">2021-03-01T10:50:08Z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0x0101000DEE7CCA743ADE4092943936197A68BD</vt:lpwstr>
  </property>
</Properties>
</file>